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35" windowHeight="12300"/>
  </bookViews>
  <sheets>
    <sheet name="2023 (8)" sheetId="8" r:id="rId1"/>
  </sheets>
  <definedNames>
    <definedName name="APPT" localSheetId="0">'2023 (8)'!#REF!</definedName>
    <definedName name="FIO" localSheetId="0">'2023 (8)'!#REF!</definedName>
    <definedName name="LAST_CELL" localSheetId="0">'2023 (8)'!#REF!</definedName>
    <definedName name="SIGN" localSheetId="0">'2023 (8)'!#REF!</definedName>
    <definedName name="_xlnm.Print_Titles" localSheetId="0">'2023 (8)'!$3:$3</definedName>
    <definedName name="_xlnm.Print_Area" localSheetId="0">'2023 (8)'!$A$1:$S$65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8" l="1"/>
  <c r="T9" i="8"/>
  <c r="P65" i="8" l="1"/>
  <c r="O65" i="8"/>
  <c r="N65" i="8"/>
  <c r="S63" i="8"/>
  <c r="S62" i="8"/>
  <c r="S60" i="8"/>
  <c r="T59" i="8"/>
  <c r="S59" i="8"/>
  <c r="S57" i="8"/>
  <c r="S56" i="8"/>
  <c r="S55" i="8"/>
  <c r="S54" i="8"/>
  <c r="S53" i="8"/>
  <c r="M52" i="8"/>
  <c r="L52" i="8"/>
  <c r="K52" i="8"/>
  <c r="H52" i="8"/>
  <c r="G52" i="8"/>
  <c r="S51" i="8"/>
  <c r="S50" i="8"/>
  <c r="I50" i="8"/>
  <c r="I52" i="8" s="1"/>
  <c r="S49" i="8"/>
  <c r="M48" i="8"/>
  <c r="M65" i="8" s="1"/>
  <c r="L48" i="8"/>
  <c r="S47" i="8"/>
  <c r="K47" i="8"/>
  <c r="K48" i="8" s="1"/>
  <c r="S46" i="8"/>
  <c r="S45" i="8"/>
  <c r="S44" i="8"/>
  <c r="T43" i="8"/>
  <c r="S43" i="8"/>
  <c r="S42" i="8"/>
  <c r="I42" i="8"/>
  <c r="M40" i="8"/>
  <c r="L40" i="8"/>
  <c r="K40" i="8"/>
  <c r="S39" i="8"/>
  <c r="S38" i="8"/>
  <c r="M36" i="8"/>
  <c r="L36" i="8"/>
  <c r="K36" i="8"/>
  <c r="S35" i="8"/>
  <c r="S34" i="8"/>
  <c r="S33" i="8"/>
  <c r="S31" i="8"/>
  <c r="M30" i="8"/>
  <c r="L30" i="8"/>
  <c r="K30" i="8"/>
  <c r="S29" i="8"/>
  <c r="I29" i="8"/>
  <c r="S28" i="8"/>
  <c r="S27" i="8"/>
  <c r="S26" i="8"/>
  <c r="T25" i="8"/>
  <c r="S25" i="8"/>
  <c r="S24" i="8"/>
  <c r="S23" i="8"/>
  <c r="S22" i="8"/>
  <c r="S21" i="8"/>
  <c r="S20" i="8"/>
  <c r="S19" i="8"/>
  <c r="S18" i="8"/>
  <c r="S17" i="8"/>
  <c r="M15" i="8"/>
  <c r="L15" i="8"/>
  <c r="K15" i="8"/>
  <c r="S14" i="8"/>
  <c r="S13" i="8"/>
  <c r="S12" i="8"/>
  <c r="S11" i="8"/>
  <c r="I11" i="8"/>
  <c r="S10" i="8"/>
  <c r="S9" i="8"/>
  <c r="S8" i="8"/>
  <c r="I8" i="8"/>
  <c r="S7" i="8"/>
  <c r="I7" i="8"/>
  <c r="S6" i="8"/>
  <c r="Q16" i="8" l="1"/>
  <c r="Q49" i="8"/>
  <c r="S40" i="8"/>
  <c r="Q41" i="8"/>
  <c r="K65" i="8"/>
  <c r="Q65" i="8" s="1"/>
  <c r="K64" i="8"/>
  <c r="Q5" i="8"/>
  <c r="R61" i="8"/>
  <c r="L65" i="8"/>
  <c r="S30" i="8"/>
  <c r="S52" i="8"/>
  <c r="M64" i="8"/>
  <c r="S15" i="8"/>
  <c r="S36" i="8"/>
  <c r="L64" i="8"/>
  <c r="S48" i="8"/>
  <c r="Q64" i="8" l="1"/>
</calcChain>
</file>

<file path=xl/sharedStrings.xml><?xml version="1.0" encoding="utf-8"?>
<sst xmlns="http://schemas.openxmlformats.org/spreadsheetml/2006/main" count="120" uniqueCount="97">
  <si>
    <t>рублей</t>
  </si>
  <si>
    <t>№ п/п</t>
  </si>
  <si>
    <t>Наименование целевой статьи</t>
  </si>
  <si>
    <t>выделено всего:</t>
  </si>
  <si>
    <t>Заключены мун. контракты</t>
  </si>
  <si>
    <t>Освоено</t>
  </si>
  <si>
    <t xml:space="preserve">Федеральная часть </t>
  </si>
  <si>
    <t xml:space="preserve">Республиканская часть </t>
  </si>
  <si>
    <t>Муниципальная часть</t>
  </si>
  <si>
    <t xml:space="preserve">Виды работ и сроки их исполнения </t>
  </si>
  <si>
    <t>2</t>
  </si>
  <si>
    <t>4</t>
  </si>
  <si>
    <t xml:space="preserve"> Культура
</t>
  </si>
  <si>
    <t xml:space="preserve"> МУ "ЦБС"</t>
  </si>
  <si>
    <t>Субсидии на государственную поддержку отрасли культуры (Федеральный проект "Сохранение культурного и исторического наследия")</t>
  </si>
  <si>
    <r>
      <t xml:space="preserve"> </t>
    </r>
    <r>
      <rPr>
        <b/>
        <sz val="48"/>
        <rFont val="Times New Roman"/>
        <family val="1"/>
        <charset val="204"/>
      </rPr>
      <t>Национальный проект "Культура"</t>
    </r>
    <r>
      <rPr>
        <sz val="48"/>
        <rFont val="Times New Roman"/>
        <family val="1"/>
        <charset val="204"/>
      </rPr>
      <t xml:space="preserve"> ,Федеральный проект "Обеспечение качественно нового уровня развития инфраструктуры культуры" Региональный проект "Культурная среда" (Иные межбюджетные трансферты на создание модельных муниципальных библиотек)</t>
    </r>
  </si>
  <si>
    <t>с.п.Кенделен</t>
  </si>
  <si>
    <r>
      <t xml:space="preserve">Субсидии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  </t>
    </r>
    <r>
      <rPr>
        <b/>
        <sz val="48"/>
        <rFont val="Times New Roman"/>
        <family val="1"/>
        <charset val="204"/>
      </rPr>
      <t>на восстановление воинских захоронений</t>
    </r>
  </si>
  <si>
    <t>да</t>
  </si>
  <si>
    <t xml:space="preserve">Заключен контракт с ООО "РЕСТАВ" от 09.03.22г.на сумму 390,5 тыс.р.и 540,3 тыс.р. На Работы по ремонту памятника "Братская могила с памятником" в с.п.Кенделен </t>
  </si>
  <si>
    <t>ЛБО доведены</t>
  </si>
  <si>
    <t>МКУК "ДК им.К.Кулиева"</t>
  </si>
  <si>
    <t>Субсидия бюджетам сельских муниципальных образований Кабардино-Балкарской Республики на обеспечение комплексного развития сельских территорий на 2023 год</t>
  </si>
  <si>
    <t xml:space="preserve"> МКУК "РКМ ИМ О.М.ОТАРОВА" </t>
  </si>
  <si>
    <r>
      <rPr>
        <b/>
        <sz val="48"/>
        <rFont val="Times New Roman"/>
        <family val="1"/>
        <charset val="204"/>
      </rPr>
      <t>Национальный  проекта "Культура"</t>
    </r>
    <r>
      <rPr>
        <sz val="48"/>
        <rFont val="Times New Roman"/>
        <family val="1"/>
        <charset val="204"/>
      </rPr>
      <t xml:space="preserve"> ,Федеральный проект "Обеспечение качественно нового уровня развития инфраструктуры культуры" Региональный проект "Культурная среда" (Субсидии на техническое оснащение муниципальных музеев)</t>
    </r>
  </si>
  <si>
    <t xml:space="preserve">Приобритение технологического оборудования, необходимого для осуществления выставочной деятельность
для хранения и сохранения предметов музейного фонда 
</t>
  </si>
  <si>
    <t>с.п. Былым (МКУК ДК Былым)</t>
  </si>
  <si>
    <t>Субсидии на обеспечение развития и укрепления материально-технической базы муниципальных домов культуры в населенных пунктах с численностью населения до 50 тыс. чел.</t>
  </si>
  <si>
    <r>
      <rPr>
        <b/>
        <sz val="48"/>
        <rFont val="Times New Roman"/>
        <family val="1"/>
        <charset val="204"/>
      </rPr>
      <t>Национальный  проекта "Культура"</t>
    </r>
    <r>
      <rPr>
        <sz val="48"/>
        <rFont val="Times New Roman"/>
        <family val="1"/>
        <charset val="204"/>
      </rPr>
      <t xml:space="preserve"> Федеральный проект "Создание условий для реализации творческого потенциала нации" Мероприятия в рамках регионального проекта "Творческие люди" (Субсидия на поддержку отрасли культуры на 2019 год в части государственной поддержки лучших работников сельских учреждений культуры.)</t>
    </r>
  </si>
  <si>
    <t>Образование</t>
  </si>
  <si>
    <t>МОУ "СОШ №3" г.Тырныауза</t>
  </si>
  <si>
    <t>В рамках государственной программы Кабардино-Балкарской Республики «Развитие образования в Кабардино-Балкарской Республике», Субсидии  на софинансирование расходов, возникающих при реализации мероприятий по модернизации
школьных систем образования</t>
  </si>
  <si>
    <t>МОУ " СОШ" П.НЕЙТРИНО</t>
  </si>
  <si>
    <t>МОУ "СОШ" С.ЭЛЬБРУС</t>
  </si>
  <si>
    <t>МОУ "СОШ имени А.М.Ахматова" с.п.Былым</t>
  </si>
  <si>
    <t>Муниципальные образовательные организации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</si>
  <si>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</si>
  <si>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ЛБО 30%</t>
  </si>
  <si>
    <t>Тырныауз</t>
  </si>
  <si>
    <t>Обеспечение жильем молодых семей</t>
  </si>
  <si>
    <t>Кенделен</t>
  </si>
  <si>
    <t>Былым</t>
  </si>
  <si>
    <t>итого:</t>
  </si>
  <si>
    <t>Дорожный фонд</t>
  </si>
  <si>
    <t>Субсидии на осуществление дорожной деятельности в отношении автомобильных дорог общего пользования</t>
  </si>
  <si>
    <t xml:space="preserve">Проведение комплексных кадастровых работ на территории г.п. Тырныауз </t>
  </si>
  <si>
    <t>с.п.Былым</t>
  </si>
  <si>
    <t>ВСЕГО:</t>
  </si>
  <si>
    <t xml:space="preserve"> Желтым цветом: На реализацию мероприятий национальных проектов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</si>
  <si>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Национальный  проект "Жилье и городская среда"
</t>
  </si>
  <si>
    <t>МКУК «Районный центр народных ремесел и промыслов Эльбрусского района»</t>
  </si>
  <si>
    <r>
      <t xml:space="preserve">Создание модельной библиотеки на базе ЦБСпо адресу:  г.Тырныауз, пр.Эльбрусский, д.16 </t>
    </r>
    <r>
      <rPr>
        <b/>
        <sz val="60"/>
        <rFont val="Times New Roman"/>
        <family val="1"/>
        <charset val="204"/>
      </rPr>
      <t>в соответствии с Перечнем и Планом мероприятий  котракт на ремонт заключ с ООО Созидатель</t>
    </r>
  </si>
  <si>
    <r>
      <t>Капитальный ремонт ул.Отарова 0,785км. Гызыева 1,322км.                           ООО "Урванское дорожно-строительное управление"</t>
    </r>
    <r>
      <rPr>
        <b/>
        <sz val="60"/>
        <rFont val="Times New Roman"/>
        <family val="1"/>
        <charset val="204"/>
      </rPr>
      <t xml:space="preserve"> финансирование доведено. Заключены контракты по ул.Гызыева на сумму 14735,6 тыс.р., по ул. Отарова на сумму 8884,3 тыс.р. Эконом 720,5тыс.руб.  доп согл.</t>
    </r>
  </si>
  <si>
    <r>
      <rPr>
        <b/>
        <sz val="60"/>
        <rFont val="Times New Roman"/>
        <family val="1"/>
        <charset val="204"/>
      </rPr>
      <t xml:space="preserve">В рамкахрамках государственной программы  «Комплексное развитие сельских территорий» </t>
    </r>
    <r>
      <rPr>
        <sz val="60"/>
        <rFont val="Times New Roman"/>
        <family val="1"/>
        <charset val="204"/>
      </rPr>
      <t>Субсидии на развитие транспортной инфраструктуры на сельских территориях</t>
    </r>
  </si>
  <si>
    <r>
      <t>"Реконструкция автодороги "Подъезд от автодороги"Кенделен -Западный Кинжал - ул. Больничная - к Амбулатории"в с.п.Кенделен Проводятся конкурсные процедуры</t>
    </r>
    <r>
      <rPr>
        <b/>
        <sz val="60"/>
        <rFont val="Times New Roman"/>
        <family val="1"/>
        <charset val="204"/>
      </rPr>
      <t xml:space="preserve"> Работы завершенны ПоФы доведенны</t>
    </r>
  </si>
  <si>
    <r>
      <rPr>
        <b/>
        <sz val="60"/>
        <rFont val="Times New Roman"/>
        <family val="1"/>
        <charset val="204"/>
      </rPr>
      <t>Национальный  проект "Жилье и городская среда"</t>
    </r>
    <r>
      <rPr>
        <sz val="60"/>
        <rFont val="Times New Roman"/>
        <family val="1"/>
        <charset val="204"/>
      </rPr>
      <t>, Федеральный проект "Чистая вода" (Субсидии на стоительство и реконструкцию объектов водоснабжения регионального проекта "Чистая вода")</t>
    </r>
  </si>
  <si>
    <r>
      <t xml:space="preserve">На осуществление строительного контроля </t>
    </r>
    <r>
      <rPr>
        <b/>
        <sz val="60"/>
        <rFont val="Times New Roman"/>
        <family val="1"/>
        <charset val="204"/>
      </rPr>
      <t>148,8тыс.руб.</t>
    </r>
  </si>
  <si>
    <t xml:space="preserve"> Оснащение оборудованием</t>
  </si>
  <si>
    <t>Итог:</t>
  </si>
  <si>
    <t>Итого:</t>
  </si>
  <si>
    <t xml:space="preserve"> Государственная программа  "Обеспечение доступным и комфортным жильем и коммунальными услугами граждан Российской Федерации"</t>
  </si>
  <si>
    <t>ОБЕСПЕЧЕНИЕ ЖИЛЬЕМ МОЛОДЫХ_x000D_
СЕМЕЙ</t>
  </si>
  <si>
    <t>с.п.Лашкута</t>
  </si>
  <si>
    <t>Эльбрус</t>
  </si>
  <si>
    <r>
      <t xml:space="preserve">«Реконструкция водовода от водозабора 1 «Меспром»  500м. , «Строительство водозаборной скважины и двух резервуаров объёмом V+100м              </t>
    </r>
    <r>
      <rPr>
        <b/>
        <sz val="60"/>
        <rFont val="Times New Roman"/>
        <family val="1"/>
        <charset val="204"/>
      </rPr>
      <t xml:space="preserve"> сумма 4257,4тыс.руб. Объект 2022года ждем финансирование</t>
    </r>
  </si>
  <si>
    <t>Заключены прямые договоры от 27.03.2023 года</t>
  </si>
  <si>
    <t>Контракт подписан  с ООО РЕСТАВ" экономия 6% ( 2,5млн.)</t>
  </si>
  <si>
    <r>
      <rPr>
        <b/>
        <sz val="60"/>
        <rFont val="Times New Roman"/>
        <family val="1"/>
        <charset val="204"/>
      </rPr>
      <t>Национальный проекта "Жилье и городская среда"</t>
    </r>
    <r>
      <rPr>
        <sz val="60"/>
        <rFont val="Times New Roman"/>
        <family val="1"/>
        <charset val="204"/>
      </rPr>
      <t xml:space="preserve"> федеральный проектт "Формирование комфортной городской среды" (Субсидии на поддержку муниципальных программ формирования современной городской среды в 2023 году)</t>
    </r>
  </si>
  <si>
    <t xml:space="preserve">Премия директору Джаппуевой Езетхан Борисовне </t>
  </si>
  <si>
    <t>"Национальная система пространственных данных</t>
  </si>
  <si>
    <t>Заключены прямые договора с "ЮГ-Стройсервис" от 29.03.2023 года</t>
  </si>
  <si>
    <t>Субсидии на нормативное содержание улично-дорожной сети в 2023 году</t>
  </si>
  <si>
    <t>% испол</t>
  </si>
  <si>
    <t xml:space="preserve">30.03.2023 года состоялся открытый аукцион, победитель аукциона ООО "РОСТ" </t>
  </si>
  <si>
    <t xml:space="preserve">Проведен открытый конкурс в электронной форме . 10.03.2023 года подписан контракт  на сумму   21 061 766,00 рублей с </t>
  </si>
  <si>
    <t>Укрепление материально-технической базы (кресла)</t>
  </si>
  <si>
    <t xml:space="preserve">Одна семьи </t>
  </si>
  <si>
    <t>ООО "ПРОФИСТРОЙ" аванса нет</t>
  </si>
  <si>
    <t>ООО "ДОРСТРОЙ"  аванса нет</t>
  </si>
  <si>
    <t xml:space="preserve">Контракт на строительный контроль  подписан 1.04.2023 года  с ООО "ПМЗ ЭКСПО" </t>
  </si>
  <si>
    <t xml:space="preserve">Контракт на строительный контроль  подписан 3.04.2023 года  с ООО "РЕСТАВ" </t>
  </si>
  <si>
    <t xml:space="preserve"> Содержание улично-дорожной сети</t>
  </si>
  <si>
    <r>
      <t xml:space="preserve">Открытый конкурс в электронной форме размещено 16.02. 2023 года. Контракт подписан  с </t>
    </r>
    <r>
      <rPr>
        <b/>
        <sz val="60"/>
        <rFont val="Times New Roman"/>
        <family val="1"/>
        <charset val="204"/>
      </rPr>
      <t>ООО РЕСТАВ" 22 .03.2023 года. Экономия составила 8,7% (10,3млн.) заключ. доп.соглаш</t>
    </r>
  </si>
  <si>
    <t>КУМИ</t>
  </si>
  <si>
    <t>Наименование муниципального образования заказчика</t>
  </si>
  <si>
    <t xml:space="preserve">На комплектования книжных фондов библиотек </t>
  </si>
  <si>
    <r>
      <t xml:space="preserve"> Оснащение оборудованием</t>
    </r>
    <r>
      <rPr>
        <b/>
        <sz val="60"/>
        <rFont val="Times New Roman"/>
        <family val="1"/>
        <charset val="204"/>
      </rPr>
      <t xml:space="preserve"> </t>
    </r>
  </si>
  <si>
    <t>Строительный контрол</t>
  </si>
  <si>
    <r>
      <t xml:space="preserve"> Оснащение оборудованием</t>
    </r>
    <r>
      <rPr>
        <b/>
        <sz val="60"/>
        <rFont val="Times New Roman"/>
        <family val="1"/>
        <charset val="204"/>
      </rPr>
      <t xml:space="preserve"> НЕТ финансирования 3327,6т.р.</t>
    </r>
  </si>
  <si>
    <t>ООО «ГЕОСИТИ»    аванса нет</t>
  </si>
  <si>
    <r>
      <t xml:space="preserve">Открытый конкурса в электронной форме размещено 08.02.-20.03 </t>
    </r>
    <r>
      <rPr>
        <b/>
        <sz val="60"/>
        <rFont val="Times New Roman"/>
        <family val="1"/>
        <charset val="204"/>
      </rPr>
      <t xml:space="preserve">подписание конт. 20.03.2023 г.  с ООО "ССК-Спецстройкоммуникации" экономия 8% 2,4млн.   </t>
    </r>
  </si>
  <si>
    <r>
      <t xml:space="preserve"> Оснащение оборудованием</t>
    </r>
    <r>
      <rPr>
        <b/>
        <sz val="60"/>
        <color rgb="FFFF0000"/>
        <rFont val="Times New Roman"/>
        <family val="1"/>
        <charset val="204"/>
      </rPr>
      <t xml:space="preserve"> </t>
    </r>
  </si>
  <si>
    <r>
      <t>Открытый конкурса в электронной форме размещено 10.02. 2023 года.  П</t>
    </r>
    <r>
      <rPr>
        <b/>
        <sz val="60"/>
        <rFont val="Times New Roman"/>
        <family val="1"/>
        <charset val="204"/>
      </rPr>
      <t xml:space="preserve">одписан контракт с ООО «ССК-Спецстройкоммуникации»" от 20.03.2023 эконом. 7% (6,0млн. )  </t>
    </r>
  </si>
  <si>
    <t>Контракт на строительный контроль  будет подписан 3.04.2023 года  с ООО "РЕСТАВ" на сумму 580,00 тыс. рублей   Возврат счет подрядчика закрыт</t>
  </si>
  <si>
    <r>
      <t xml:space="preserve">Ремонт автомобильной дороги пер. Молодежный 1,062км.  </t>
    </r>
    <r>
      <rPr>
        <b/>
        <sz val="60"/>
        <rFont val="Times New Roman"/>
        <family val="1"/>
        <charset val="204"/>
      </rPr>
      <t xml:space="preserve"> Остаток лимитов  916т.р.</t>
    </r>
  </si>
  <si>
    <t>строй контроль</t>
  </si>
  <si>
    <t xml:space="preserve">Информация
о муниципальных контрактах, заключенных в  Эльбрусском муниципальном районе в рамках реализации  
национальных проектов, государственных программ в 2023 г.  по состоянию на 31 декабря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</si>
</sst>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#,##0.00_ ;\-#,##0.00\ "/>
    <numFmt numFmtId="166" formatCode="#,##0.00_ ;[Red]\-#,##0.00\ "/>
  </numFmts>
  <fonts count="21" x14ac:knownFonts="1">
    <font>
      <sz val="10"/>
      <name val="Arial"/>
    </font>
    <font>
      <b/>
      <sz val="48"/>
      <name val="Times New Roman"/>
      <family val="1"/>
      <charset val="204"/>
    </font>
    <font>
      <sz val="48"/>
      <name val="Times New Roman"/>
      <family val="1"/>
      <charset val="204"/>
    </font>
    <font>
      <sz val="12"/>
      <name val="Times New Roman"/>
      <family val="1"/>
      <charset val="204"/>
    </font>
    <font>
      <sz val="48"/>
      <color theme="0"/>
      <name val="Times New Roman"/>
      <family val="1"/>
      <charset val="204"/>
    </font>
    <font>
      <sz val="36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65"/>
      <name val="Times New Roman"/>
      <family val="1"/>
      <charset val="204"/>
    </font>
    <font>
      <sz val="16"/>
      <name val="Times New Roman"/>
      <family val="1"/>
      <charset val="204"/>
    </font>
    <font>
      <sz val="60"/>
      <name val="Times New Roman"/>
      <family val="1"/>
      <charset val="204"/>
    </font>
    <font>
      <sz val="20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60"/>
      <name val="Times New Roman"/>
      <family val="1"/>
      <charset val="204"/>
    </font>
    <font>
      <b/>
      <i/>
      <sz val="60"/>
      <name val="Times New Roman"/>
      <family val="1"/>
      <charset val="204"/>
    </font>
    <font>
      <b/>
      <sz val="60"/>
      <color rgb="FFFF0000"/>
      <name val="Times New Roman"/>
      <family val="1"/>
      <charset val="204"/>
    </font>
    <font>
      <i/>
      <sz val="60"/>
      <name val="Times New Roman"/>
      <family val="1"/>
      <charset val="204"/>
    </font>
    <font>
      <sz val="60"/>
      <color theme="1"/>
      <name val="Times New Roman"/>
      <family val="1"/>
      <charset val="204"/>
    </font>
    <font>
      <sz val="60"/>
      <color rgb="FFFF0000"/>
      <name val="Times New Roman"/>
      <family val="1"/>
      <charset val="204"/>
    </font>
    <font>
      <b/>
      <sz val="65"/>
      <name val="Times New Roman"/>
      <family val="1"/>
      <charset val="204"/>
    </font>
    <font>
      <sz val="48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68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2" fillId="0" borderId="2" xfId="0" applyFont="1" applyBorder="1"/>
    <xf numFmtId="0" fontId="5" fillId="0" borderId="0" xfId="0" applyFont="1"/>
    <xf numFmtId="0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wrapText="1"/>
    </xf>
    <xf numFmtId="9" fontId="2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5" fillId="0" borderId="0" xfId="1" applyFont="1" applyAlignment="1">
      <alignment wrapText="1"/>
    </xf>
    <xf numFmtId="0" fontId="2" fillId="0" borderId="3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2" xfId="0" applyNumberFormat="1" applyFont="1" applyBorder="1" applyAlignment="1">
      <alignment wrapText="1"/>
    </xf>
    <xf numFmtId="0" fontId="3" fillId="0" borderId="0" xfId="0" applyNumberFormat="1" applyFont="1" applyBorder="1" applyAlignment="1">
      <alignment wrapText="1"/>
    </xf>
    <xf numFmtId="0" fontId="3" fillId="0" borderId="0" xfId="0" applyFont="1" applyBorder="1"/>
    <xf numFmtId="4" fontId="5" fillId="0" borderId="0" xfId="0" applyNumberFormat="1" applyFont="1" applyAlignment="1">
      <alignment wrapText="1"/>
    </xf>
    <xf numFmtId="0" fontId="5" fillId="0" borderId="0" xfId="0" applyNumberFormat="1" applyFont="1" applyAlignment="1">
      <alignment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vertical="center"/>
    </xf>
    <xf numFmtId="164" fontId="2" fillId="2" borderId="1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0" fontId="2" fillId="2" borderId="2" xfId="0" applyFont="1" applyFill="1" applyBorder="1"/>
    <xf numFmtId="0" fontId="3" fillId="2" borderId="0" xfId="0" applyFont="1" applyFill="1"/>
    <xf numFmtId="0" fontId="5" fillId="2" borderId="0" xfId="0" applyFont="1" applyFill="1"/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164" fontId="2" fillId="0" borderId="0" xfId="1" applyFont="1" applyBorder="1" applyAlignment="1">
      <alignment vertical="center"/>
    </xf>
    <xf numFmtId="164" fontId="1" fillId="0" borderId="0" xfId="1" applyFont="1" applyBorder="1" applyAlignment="1">
      <alignment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/>
    <xf numFmtId="0" fontId="1" fillId="0" borderId="0" xfId="0" applyFont="1" applyBorder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1" fillId="0" borderId="0" xfId="0" applyNumberFormat="1" applyFont="1"/>
    <xf numFmtId="0" fontId="3" fillId="0" borderId="0" xfId="0" applyNumberFormat="1" applyFont="1"/>
    <xf numFmtId="4" fontId="7" fillId="0" borderId="0" xfId="0" applyNumberFormat="1" applyFont="1"/>
    <xf numFmtId="9" fontId="1" fillId="9" borderId="1" xfId="0" applyNumberFormat="1" applyFont="1" applyFill="1" applyBorder="1" applyAlignment="1">
      <alignment horizontal="center" vertical="center"/>
    </xf>
    <xf numFmtId="9" fontId="1" fillId="9" borderId="1" xfId="0" applyNumberFormat="1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top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64" fontId="10" fillId="2" borderId="1" xfId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 applyProtection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 applyProtection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left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" fontId="10" fillId="5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vertical="center" wrapText="1"/>
    </xf>
    <xf numFmtId="0" fontId="10" fillId="0" borderId="3" xfId="0" applyNumberFormat="1" applyFont="1" applyBorder="1" applyAlignment="1" applyProtection="1">
      <alignment horizontal="center" vertical="center" wrapText="1"/>
    </xf>
    <xf numFmtId="164" fontId="10" fillId="0" borderId="3" xfId="1" applyFont="1" applyBorder="1" applyAlignment="1">
      <alignment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9" fontId="13" fillId="9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0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0" fillId="2" borderId="7" xfId="0" applyNumberFormat="1" applyFont="1" applyFill="1" applyBorder="1" applyAlignment="1">
      <alignment vertical="center" wrapText="1"/>
    </xf>
    <xf numFmtId="0" fontId="10" fillId="2" borderId="8" xfId="0" applyNumberFormat="1" applyFont="1" applyFill="1" applyBorder="1" applyAlignment="1">
      <alignment vertical="center" wrapText="1"/>
    </xf>
    <xf numFmtId="0" fontId="2" fillId="2" borderId="7" xfId="0" applyNumberFormat="1" applyFont="1" applyFill="1" applyBorder="1" applyAlignment="1">
      <alignment vertical="center" wrapText="1"/>
    </xf>
    <xf numFmtId="0" fontId="2" fillId="2" borderId="8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0" fillId="8" borderId="6" xfId="0" applyFont="1" applyFill="1" applyBorder="1" applyAlignment="1">
      <alignment vertical="center"/>
    </xf>
    <xf numFmtId="9" fontId="13" fillId="4" borderId="9" xfId="0" applyNumberFormat="1" applyFont="1" applyFill="1" applyBorder="1" applyAlignment="1">
      <alignment horizontal="center" vertical="center"/>
    </xf>
    <xf numFmtId="164" fontId="10" fillId="5" borderId="1" xfId="1" applyFont="1" applyFill="1" applyBorder="1" applyAlignment="1">
      <alignment horizontal="center" vertical="center"/>
    </xf>
    <xf numFmtId="4" fontId="17" fillId="5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0" fillId="5" borderId="3" xfId="1" applyFont="1" applyFill="1" applyBorder="1" applyAlignment="1">
      <alignment vertical="center" wrapText="1"/>
    </xf>
    <xf numFmtId="4" fontId="10" fillId="5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164" fontId="13" fillId="2" borderId="6" xfId="0" applyNumberFormat="1" applyFont="1" applyFill="1" applyBorder="1" applyAlignment="1">
      <alignment vertical="center"/>
    </xf>
    <xf numFmtId="164" fontId="13" fillId="2" borderId="10" xfId="0" applyNumberFormat="1" applyFont="1" applyFill="1" applyBorder="1" applyAlignment="1">
      <alignment vertical="center"/>
    </xf>
    <xf numFmtId="4" fontId="13" fillId="2" borderId="6" xfId="0" applyNumberFormat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6" xfId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0" borderId="0" xfId="0" applyFont="1"/>
    <xf numFmtId="164" fontId="13" fillId="6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9" fontId="1" fillId="0" borderId="1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 applyProtection="1">
      <alignment horizontal="right" vertical="center" wrapText="1"/>
    </xf>
    <xf numFmtId="4" fontId="13" fillId="2" borderId="1" xfId="0" applyNumberFormat="1" applyFont="1" applyFill="1" applyBorder="1" applyAlignment="1" applyProtection="1">
      <alignment horizontal="right" vertical="center" wrapText="1"/>
    </xf>
    <xf numFmtId="4" fontId="10" fillId="0" borderId="1" xfId="0" applyNumberFormat="1" applyFont="1" applyFill="1" applyBorder="1" applyAlignment="1" applyProtection="1">
      <alignment horizontal="right" vertical="center" wrapText="1"/>
    </xf>
    <xf numFmtId="4" fontId="10" fillId="0" borderId="3" xfId="1" applyNumberFormat="1" applyFont="1" applyBorder="1" applyAlignment="1">
      <alignment horizontal="right" vertical="center"/>
    </xf>
    <xf numFmtId="165" fontId="13" fillId="0" borderId="1" xfId="1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 applyProtection="1">
      <alignment horizontal="right" vertical="center" wrapText="1"/>
    </xf>
    <xf numFmtId="164" fontId="13" fillId="2" borderId="1" xfId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  <xf numFmtId="4" fontId="13" fillId="11" borderId="1" xfId="0" applyNumberFormat="1" applyFont="1" applyFill="1" applyBorder="1" applyAlignment="1">
      <alignment horizontal="right" vertical="center" wrapText="1"/>
    </xf>
    <xf numFmtId="0" fontId="13" fillId="11" borderId="6" xfId="0" applyFont="1" applyFill="1" applyBorder="1" applyAlignment="1">
      <alignment horizontal="center" vertical="center" wrapText="1"/>
    </xf>
    <xf numFmtId="4" fontId="16" fillId="11" borderId="1" xfId="0" applyNumberFormat="1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4" fontId="14" fillId="12" borderId="1" xfId="0" applyNumberFormat="1" applyFont="1" applyFill="1" applyBorder="1" applyAlignment="1">
      <alignment horizontal="right" vertical="center" wrapText="1"/>
    </xf>
    <xf numFmtId="4" fontId="14" fillId="12" borderId="3" xfId="0" applyNumberFormat="1" applyFont="1" applyFill="1" applyBorder="1" applyAlignment="1">
      <alignment horizontal="right" vertical="center" wrapText="1"/>
    </xf>
    <xf numFmtId="0" fontId="10" fillId="9" borderId="1" xfId="0" applyFont="1" applyFill="1" applyBorder="1"/>
    <xf numFmtId="4" fontId="13" fillId="9" borderId="1" xfId="0" applyNumberFormat="1" applyFont="1" applyFill="1" applyBorder="1" applyAlignment="1">
      <alignment horizontal="center" vertical="center"/>
    </xf>
    <xf numFmtId="4" fontId="13" fillId="9" borderId="1" xfId="0" applyNumberFormat="1" applyFont="1" applyFill="1" applyBorder="1" applyAlignment="1">
      <alignment horizontal="right" vertical="center"/>
    </xf>
    <xf numFmtId="0" fontId="10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/>
    </xf>
    <xf numFmtId="165" fontId="13" fillId="6" borderId="1" xfId="0" applyNumberFormat="1" applyFont="1" applyFill="1" applyBorder="1" applyAlignment="1">
      <alignment horizontal="center" vertical="center"/>
    </xf>
    <xf numFmtId="4" fontId="10" fillId="5" borderId="1" xfId="0" applyNumberFormat="1" applyFont="1" applyFill="1" applyBorder="1" applyAlignment="1">
      <alignment horizontal="right" vertical="center"/>
    </xf>
    <xf numFmtId="4" fontId="10" fillId="5" borderId="1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top" wrapText="1"/>
    </xf>
    <xf numFmtId="4" fontId="10" fillId="11" borderId="1" xfId="0" applyNumberFormat="1" applyFont="1" applyFill="1" applyBorder="1" applyAlignment="1">
      <alignment horizontal="right" vertical="center" wrapText="1"/>
    </xf>
    <xf numFmtId="4" fontId="16" fillId="4" borderId="1" xfId="0" applyNumberFormat="1" applyFont="1" applyFill="1" applyBorder="1" applyAlignment="1">
      <alignment horizontal="right" vertical="center" wrapText="1"/>
    </xf>
    <xf numFmtId="4" fontId="16" fillId="12" borderId="1" xfId="0" applyNumberFormat="1" applyFont="1" applyFill="1" applyBorder="1" applyAlignment="1">
      <alignment horizontal="right" vertical="center" wrapText="1"/>
    </xf>
    <xf numFmtId="49" fontId="10" fillId="2" borderId="2" xfId="0" applyNumberFormat="1" applyFont="1" applyFill="1" applyBorder="1" applyAlignment="1" applyProtection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9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4" fontId="10" fillId="13" borderId="1" xfId="0" applyNumberFormat="1" applyFont="1" applyFill="1" applyBorder="1" applyAlignment="1" applyProtection="1">
      <alignment horizontal="right" vertical="center" wrapText="1"/>
    </xf>
    <xf numFmtId="4" fontId="10" fillId="13" borderId="1" xfId="0" applyNumberFormat="1" applyFont="1" applyFill="1" applyBorder="1" applyAlignment="1">
      <alignment horizontal="right" vertical="center"/>
    </xf>
    <xf numFmtId="4" fontId="10" fillId="13" borderId="1" xfId="0" applyNumberFormat="1" applyFont="1" applyFill="1" applyBorder="1" applyAlignment="1">
      <alignment horizontal="center" vertical="center"/>
    </xf>
    <xf numFmtId="0" fontId="10" fillId="13" borderId="1" xfId="0" applyNumberFormat="1" applyFont="1" applyFill="1" applyBorder="1" applyAlignment="1">
      <alignment horizontal="left" vertical="center" wrapText="1"/>
    </xf>
    <xf numFmtId="0" fontId="2" fillId="13" borderId="2" xfId="0" applyFont="1" applyFill="1" applyBorder="1"/>
    <xf numFmtId="0" fontId="2" fillId="0" borderId="1" xfId="0" applyFont="1" applyBorder="1" applyAlignment="1">
      <alignment horizontal="center"/>
    </xf>
    <xf numFmtId="4" fontId="13" fillId="12" borderId="1" xfId="0" applyNumberFormat="1" applyFont="1" applyFill="1" applyBorder="1" applyAlignment="1">
      <alignment horizontal="right" vertical="center" wrapText="1"/>
    </xf>
    <xf numFmtId="4" fontId="16" fillId="12" borderId="1" xfId="0" applyNumberFormat="1" applyFont="1" applyFill="1" applyBorder="1" applyAlignment="1">
      <alignment horizontal="center" vertical="center" wrapText="1"/>
    </xf>
    <xf numFmtId="0" fontId="2" fillId="6" borderId="0" xfId="0" applyFont="1" applyFill="1"/>
    <xf numFmtId="0" fontId="2" fillId="6" borderId="1" xfId="0" applyFont="1" applyFill="1" applyBorder="1"/>
    <xf numFmtId="4" fontId="14" fillId="12" borderId="1" xfId="0" applyNumberFormat="1" applyFont="1" applyFill="1" applyBorder="1" applyAlignment="1">
      <alignment horizontal="center" vertical="center" wrapText="1"/>
    </xf>
    <xf numFmtId="4" fontId="14" fillId="11" borderId="1" xfId="0" applyNumberFormat="1" applyFont="1" applyFill="1" applyBorder="1" applyAlignment="1">
      <alignment horizontal="center" vertical="center" wrapText="1"/>
    </xf>
    <xf numFmtId="164" fontId="10" fillId="13" borderId="1" xfId="1" applyFont="1" applyFill="1" applyBorder="1" applyAlignment="1">
      <alignment horizontal="right" vertical="center"/>
    </xf>
    <xf numFmtId="4" fontId="10" fillId="13" borderId="1" xfId="0" applyNumberFormat="1" applyFont="1" applyFill="1" applyBorder="1" applyAlignment="1">
      <alignment horizontal="center" vertical="center" wrapText="1"/>
    </xf>
    <xf numFmtId="9" fontId="2" fillId="13" borderId="1" xfId="0" applyNumberFormat="1" applyFont="1" applyFill="1" applyBorder="1" applyAlignment="1">
      <alignment horizontal="center" vertical="center" wrapText="1"/>
    </xf>
    <xf numFmtId="4" fontId="10" fillId="13" borderId="1" xfId="1" applyNumberFormat="1" applyFont="1" applyFill="1" applyBorder="1" applyAlignment="1">
      <alignment horizontal="right" vertical="center"/>
    </xf>
    <xf numFmtId="0" fontId="10" fillId="13" borderId="1" xfId="0" applyFont="1" applyFill="1" applyBorder="1" applyAlignment="1">
      <alignment horizontal="left" vertical="center" wrapText="1"/>
    </xf>
    <xf numFmtId="0" fontId="10" fillId="13" borderId="1" xfId="0" applyNumberFormat="1" applyFont="1" applyFill="1" applyBorder="1" applyAlignment="1">
      <alignment horizontal="left" vertical="top" wrapText="1"/>
    </xf>
    <xf numFmtId="0" fontId="2" fillId="13" borderId="2" xfId="0" applyNumberFormat="1" applyFont="1" applyFill="1" applyBorder="1" applyAlignment="1">
      <alignment wrapText="1"/>
    </xf>
    <xf numFmtId="9" fontId="10" fillId="13" borderId="1" xfId="0" applyNumberFormat="1" applyFont="1" applyFill="1" applyBorder="1" applyAlignment="1">
      <alignment horizontal="left" vertical="center" wrapText="1"/>
    </xf>
    <xf numFmtId="0" fontId="13" fillId="13" borderId="1" xfId="0" applyNumberFormat="1" applyFont="1" applyFill="1" applyBorder="1" applyAlignment="1">
      <alignment horizontal="left" vertical="center" wrapText="1"/>
    </xf>
    <xf numFmtId="9" fontId="2" fillId="13" borderId="1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left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top"/>
    </xf>
    <xf numFmtId="4" fontId="18" fillId="13" borderId="1" xfId="0" applyNumberFormat="1" applyFont="1" applyFill="1" applyBorder="1" applyAlignment="1">
      <alignment horizontal="center" vertical="center"/>
    </xf>
    <xf numFmtId="0" fontId="20" fillId="13" borderId="2" xfId="0" applyFont="1" applyFill="1" applyBorder="1"/>
    <xf numFmtId="164" fontId="10" fillId="13" borderId="1" xfId="1" applyFont="1" applyFill="1" applyBorder="1" applyAlignment="1">
      <alignment horizontal="center" vertical="center"/>
    </xf>
    <xf numFmtId="4" fontId="1" fillId="13" borderId="1" xfId="0" applyNumberFormat="1" applyFont="1" applyFill="1" applyBorder="1" applyAlignment="1" applyProtection="1">
      <alignment horizontal="center" vertical="center" wrapText="1"/>
    </xf>
    <xf numFmtId="4" fontId="1" fillId="13" borderId="1" xfId="0" applyNumberFormat="1" applyFont="1" applyFill="1" applyBorder="1" applyAlignment="1" applyProtection="1">
      <alignment horizontal="right" vertical="center" wrapText="1"/>
    </xf>
    <xf numFmtId="0" fontId="1" fillId="13" borderId="1" xfId="0" applyNumberFormat="1" applyFont="1" applyFill="1" applyBorder="1" applyAlignment="1">
      <alignment horizontal="center" vertical="center" wrapText="1"/>
    </xf>
    <xf numFmtId="0" fontId="1" fillId="13" borderId="2" xfId="0" applyFont="1" applyFill="1" applyBorder="1"/>
    <xf numFmtId="4" fontId="10" fillId="13" borderId="1" xfId="1" applyNumberFormat="1" applyFont="1" applyFill="1" applyBorder="1" applyAlignment="1">
      <alignment horizontal="center" vertical="center"/>
    </xf>
    <xf numFmtId="165" fontId="10" fillId="13" borderId="1" xfId="1" applyNumberFormat="1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left" vertical="center" wrapText="1"/>
    </xf>
    <xf numFmtId="9" fontId="12" fillId="9" borderId="1" xfId="0" applyNumberFormat="1" applyFont="1" applyFill="1" applyBorder="1" applyAlignment="1">
      <alignment horizontal="center" vertical="center"/>
    </xf>
    <xf numFmtId="9" fontId="12" fillId="6" borderId="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/>
    <xf numFmtId="10" fontId="2" fillId="0" borderId="1" xfId="0" applyNumberFormat="1" applyFont="1" applyFill="1" applyBorder="1" applyAlignment="1">
      <alignment vertical="center"/>
    </xf>
    <xf numFmtId="10" fontId="1" fillId="0" borderId="1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" fontId="10" fillId="13" borderId="1" xfId="0" applyNumberFormat="1" applyFont="1" applyFill="1" applyBorder="1" applyAlignment="1" applyProtection="1">
      <alignment horizontal="center" vertical="center" wrapText="1"/>
    </xf>
    <xf numFmtId="10" fontId="2" fillId="13" borderId="1" xfId="0" applyNumberFormat="1" applyFont="1" applyFill="1" applyBorder="1" applyAlignment="1">
      <alignment vertical="center"/>
    </xf>
    <xf numFmtId="4" fontId="10" fillId="13" borderId="1" xfId="0" applyNumberFormat="1" applyFont="1" applyFill="1" applyBorder="1" applyAlignment="1">
      <alignment horizontal="right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 wrapText="1"/>
    </xf>
    <xf numFmtId="0" fontId="1" fillId="0" borderId="2" xfId="0" applyNumberFormat="1" applyFont="1" applyBorder="1" applyAlignment="1" applyProtection="1">
      <alignment horizontal="center" vertical="center" wrapText="1"/>
    </xf>
    <xf numFmtId="0" fontId="1" fillId="0" borderId="6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0" borderId="9" xfId="0" applyNumberFormat="1" applyFont="1" applyBorder="1" applyAlignment="1" applyProtection="1">
      <alignment horizontal="center" vertical="center" wrapText="1"/>
    </xf>
    <xf numFmtId="0" fontId="12" fillId="9" borderId="1" xfId="0" applyFont="1" applyFill="1" applyBorder="1" applyAlignment="1">
      <alignment horizontal="center" vertical="top" wrapText="1"/>
    </xf>
    <xf numFmtId="0" fontId="12" fillId="9" borderId="1" xfId="0" applyFont="1" applyFill="1" applyBorder="1" applyAlignment="1">
      <alignment horizontal="center" vertical="top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6" borderId="2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3" fillId="9" borderId="1" xfId="0" applyNumberFormat="1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3" fillId="12" borderId="8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8" xfId="0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3" fillId="9" borderId="10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13" fillId="2" borderId="4" xfId="0" applyNumberFormat="1" applyFont="1" applyFill="1" applyBorder="1" applyAlignment="1">
      <alignment horizontal="center" vertical="center" wrapText="1"/>
    </xf>
    <xf numFmtId="0" fontId="13" fillId="2" borderId="5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horizontal="center" vertical="top" wrapText="1"/>
    </xf>
    <xf numFmtId="0" fontId="10" fillId="6" borderId="4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10" fillId="6" borderId="12" xfId="0" applyNumberFormat="1" applyFont="1" applyFill="1" applyBorder="1" applyAlignment="1">
      <alignment horizontal="center" vertical="center" wrapText="1"/>
    </xf>
    <xf numFmtId="0" fontId="10" fillId="6" borderId="13" xfId="0" applyNumberFormat="1" applyFont="1" applyFill="1" applyBorder="1" applyAlignment="1">
      <alignment horizontal="center" vertical="center" wrapText="1"/>
    </xf>
    <xf numFmtId="0" fontId="10" fillId="6" borderId="0" xfId="0" applyNumberFormat="1" applyFont="1" applyFill="1" applyBorder="1" applyAlignment="1">
      <alignment horizontal="center" vertical="center" wrapText="1"/>
    </xf>
    <xf numFmtId="0" fontId="10" fillId="6" borderId="11" xfId="0" applyNumberFormat="1" applyFont="1" applyFill="1" applyBorder="1" applyAlignment="1">
      <alignment horizontal="center" vertical="center" wrapText="1"/>
    </xf>
    <xf numFmtId="0" fontId="10" fillId="6" borderId="14" xfId="0" applyNumberFormat="1" applyFont="1" applyFill="1" applyBorder="1" applyAlignment="1">
      <alignment horizontal="center" vertical="center" wrapText="1"/>
    </xf>
    <xf numFmtId="0" fontId="10" fillId="6" borderId="10" xfId="0" applyNumberFormat="1" applyFont="1" applyFill="1" applyBorder="1" applyAlignment="1">
      <alignment horizontal="center" vertical="center" wrapText="1"/>
    </xf>
    <xf numFmtId="0" fontId="10" fillId="6" borderId="15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 applyProtection="1">
      <alignment horizontal="center" vertical="center" wrapText="1"/>
    </xf>
    <xf numFmtId="49" fontId="13" fillId="2" borderId="6" xfId="0" applyNumberFormat="1" applyFont="1" applyFill="1" applyBorder="1" applyAlignment="1" applyProtection="1">
      <alignment horizontal="center" vertical="center" wrapText="1"/>
    </xf>
    <xf numFmtId="49" fontId="13" fillId="2" borderId="9" xfId="0" applyNumberFormat="1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top" wrapText="1"/>
    </xf>
    <xf numFmtId="0" fontId="10" fillId="6" borderId="5" xfId="0" applyFont="1" applyFill="1" applyBorder="1" applyAlignment="1">
      <alignment horizontal="center" vertical="top" wrapText="1"/>
    </xf>
    <xf numFmtId="0" fontId="10" fillId="6" borderId="12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0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164" fontId="13" fillId="13" borderId="3" xfId="1" applyFont="1" applyFill="1" applyBorder="1" applyAlignment="1">
      <alignment horizontal="right" vertical="center" wrapText="1"/>
    </xf>
    <xf numFmtId="164" fontId="13" fillId="13" borderId="8" xfId="1" applyFont="1" applyFill="1" applyBorder="1" applyAlignment="1">
      <alignment horizontal="right" vertical="center" wrapText="1"/>
    </xf>
    <xf numFmtId="4" fontId="10" fillId="2" borderId="0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9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3" fillId="9" borderId="2" xfId="0" applyNumberFormat="1" applyFont="1" applyFill="1" applyBorder="1" applyAlignment="1">
      <alignment horizontal="center" vertical="center" wrapText="1"/>
    </xf>
    <xf numFmtId="0" fontId="13" fillId="9" borderId="6" xfId="0" applyNumberFormat="1" applyFont="1" applyFill="1" applyBorder="1" applyAlignment="1">
      <alignment horizontal="center" vertical="center" wrapText="1"/>
    </xf>
    <xf numFmtId="0" fontId="13" fillId="9" borderId="9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100"/>
  <sheetViews>
    <sheetView showGridLines="0" tabSelected="1" view="pageBreakPreview" zoomScale="19" zoomScaleNormal="70" zoomScaleSheetLayoutView="19" workbookViewId="0">
      <pane ySplit="3" topLeftCell="A4" activePane="bottomLeft" state="frozen"/>
      <selection activeCell="E30" sqref="E30"/>
      <selection pane="bottomLeft" activeCell="D43" sqref="D43:J47"/>
    </sheetView>
  </sheetViews>
  <sheetFormatPr defaultColWidth="9.140625" defaultRowHeight="12.75" customHeight="1" outlineLevelRow="1" x14ac:dyDescent="0.4"/>
  <cols>
    <col min="1" max="1" width="5.42578125" style="2" customWidth="1"/>
    <col min="2" max="2" width="20.28515625" style="2" hidden="1" customWidth="1"/>
    <col min="3" max="3" width="164.5703125" style="76" customWidth="1"/>
    <col min="4" max="4" width="255.42578125" style="77" customWidth="1"/>
    <col min="5" max="5" width="42.5703125" style="78" hidden="1" customWidth="1"/>
    <col min="6" max="6" width="70.140625" style="78" hidden="1" customWidth="1"/>
    <col min="7" max="7" width="74.28515625" style="2" hidden="1" customWidth="1"/>
    <col min="8" max="8" width="97.5703125" style="2" hidden="1" customWidth="1"/>
    <col min="9" max="9" width="86.5703125" style="2" hidden="1" customWidth="1"/>
    <col min="10" max="10" width="101.28515625" style="2" customWidth="1"/>
    <col min="11" max="11" width="94.7109375" style="42" customWidth="1"/>
    <col min="12" max="12" width="82.85546875" style="47" customWidth="1"/>
    <col min="13" max="13" width="88.28515625" style="47" customWidth="1"/>
    <col min="14" max="16" width="69.7109375" style="47" hidden="1" customWidth="1"/>
    <col min="17" max="17" width="255.5703125" style="47" customWidth="1"/>
    <col min="18" max="18" width="39.85546875" style="2" hidden="1" customWidth="1"/>
    <col min="19" max="19" width="48.7109375" style="2" customWidth="1"/>
    <col min="20" max="20" width="66" style="2" customWidth="1"/>
    <col min="21" max="21" width="59.85546875" style="2" customWidth="1"/>
    <col min="22" max="16384" width="9.140625" style="2"/>
  </cols>
  <sheetData>
    <row r="1" spans="2:29" ht="273" customHeight="1" x14ac:dyDescent="0.85">
      <c r="B1" s="253" t="s">
        <v>96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1"/>
      <c r="S1" s="1"/>
    </row>
    <row r="2" spans="2:29" ht="180" hidden="1" customHeight="1" x14ac:dyDescent="0.85"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3"/>
      <c r="M2" s="3"/>
      <c r="N2" s="3"/>
      <c r="O2" s="3"/>
      <c r="P2" s="3"/>
      <c r="Q2" s="4" t="s">
        <v>0</v>
      </c>
      <c r="R2" s="1"/>
      <c r="S2" s="1"/>
    </row>
    <row r="3" spans="2:29" ht="151.5" customHeight="1" x14ac:dyDescent="0.85">
      <c r="B3" s="5" t="s">
        <v>1</v>
      </c>
      <c r="C3" s="6" t="s">
        <v>84</v>
      </c>
      <c r="D3" s="255" t="s">
        <v>2</v>
      </c>
      <c r="E3" s="256"/>
      <c r="F3" s="256"/>
      <c r="G3" s="256"/>
      <c r="H3" s="256"/>
      <c r="I3" s="256"/>
      <c r="J3" s="257"/>
      <c r="K3" s="6" t="s">
        <v>3</v>
      </c>
      <c r="L3" s="7" t="s">
        <v>4</v>
      </c>
      <c r="M3" s="8" t="s">
        <v>5</v>
      </c>
      <c r="N3" s="7" t="s">
        <v>6</v>
      </c>
      <c r="O3" s="7" t="s">
        <v>7</v>
      </c>
      <c r="P3" s="7" t="s">
        <v>8</v>
      </c>
      <c r="Q3" s="7" t="s">
        <v>9</v>
      </c>
      <c r="R3" s="9"/>
      <c r="S3" s="41" t="s">
        <v>72</v>
      </c>
    </row>
    <row r="4" spans="2:29" ht="77.45" customHeight="1" x14ac:dyDescent="0.85">
      <c r="B4" s="11">
        <v>1</v>
      </c>
      <c r="C4" s="12" t="s">
        <v>10</v>
      </c>
      <c r="D4" s="258">
        <v>3</v>
      </c>
      <c r="E4" s="259"/>
      <c r="F4" s="259"/>
      <c r="G4" s="259"/>
      <c r="H4" s="259"/>
      <c r="I4" s="259"/>
      <c r="J4" s="260"/>
      <c r="K4" s="6" t="s">
        <v>11</v>
      </c>
      <c r="L4" s="13">
        <v>5</v>
      </c>
      <c r="M4" s="13">
        <v>6</v>
      </c>
      <c r="N4" s="13"/>
      <c r="O4" s="13"/>
      <c r="P4" s="13"/>
      <c r="Q4" s="13">
        <v>7</v>
      </c>
      <c r="R4" s="1"/>
      <c r="S4" s="202">
        <v>8</v>
      </c>
    </row>
    <row r="5" spans="2:29" s="16" customFormat="1" ht="88.15" customHeight="1" outlineLevel="1" x14ac:dyDescent="0.85">
      <c r="B5" s="14"/>
      <c r="C5" s="261" t="s">
        <v>12</v>
      </c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23"/>
      <c r="O5" s="223"/>
      <c r="P5" s="223"/>
      <c r="Q5" s="80">
        <f>M15/K15</f>
        <v>1</v>
      </c>
      <c r="R5" s="15"/>
      <c r="S5" s="10"/>
    </row>
    <row r="6" spans="2:29" ht="172.15" customHeight="1" outlineLevel="1" x14ac:dyDescent="0.85">
      <c r="B6" s="13">
        <v>1</v>
      </c>
      <c r="C6" s="83" t="s">
        <v>13</v>
      </c>
      <c r="D6" s="263" t="s">
        <v>14</v>
      </c>
      <c r="E6" s="264"/>
      <c r="F6" s="264"/>
      <c r="G6" s="264"/>
      <c r="H6" s="264"/>
      <c r="I6" s="264"/>
      <c r="J6" s="265"/>
      <c r="K6" s="197">
        <v>132399.16</v>
      </c>
      <c r="L6" s="198">
        <v>132399.16</v>
      </c>
      <c r="M6" s="199">
        <v>132399.16</v>
      </c>
      <c r="N6" s="199"/>
      <c r="O6" s="199"/>
      <c r="P6" s="199"/>
      <c r="Q6" s="200" t="s">
        <v>85</v>
      </c>
      <c r="R6" s="201"/>
      <c r="S6" s="211">
        <f>M6/L6</f>
        <v>1</v>
      </c>
    </row>
    <row r="7" spans="2:29" ht="378" hidden="1" outlineLevel="1" x14ac:dyDescent="0.95">
      <c r="B7" s="13">
        <v>2</v>
      </c>
      <c r="C7" s="83" t="s">
        <v>13</v>
      </c>
      <c r="D7" s="21" t="s">
        <v>15</v>
      </c>
      <c r="E7" s="90"/>
      <c r="F7" s="90"/>
      <c r="G7" s="91"/>
      <c r="H7" s="91">
        <v>10441000</v>
      </c>
      <c r="I7" s="91">
        <f>K7-H7</f>
        <v>-10441000</v>
      </c>
      <c r="J7" s="91"/>
      <c r="K7" s="156"/>
      <c r="L7" s="184"/>
      <c r="M7" s="97"/>
      <c r="N7" s="91"/>
      <c r="O7" s="91"/>
      <c r="P7" s="91"/>
      <c r="Q7" s="100" t="s">
        <v>51</v>
      </c>
      <c r="R7" s="15"/>
      <c r="S7" s="23" t="e">
        <f>M7/L7</f>
        <v>#DIV/0!</v>
      </c>
    </row>
    <row r="8" spans="2:29" ht="356.25" hidden="1" customHeight="1" outlineLevel="1" x14ac:dyDescent="0.85">
      <c r="B8" s="11">
        <v>3</v>
      </c>
      <c r="C8" s="83" t="s">
        <v>16</v>
      </c>
      <c r="D8" s="17" t="s">
        <v>17</v>
      </c>
      <c r="E8" s="84" t="s">
        <v>18</v>
      </c>
      <c r="F8" s="84"/>
      <c r="G8" s="101"/>
      <c r="H8" s="102">
        <v>1225000</v>
      </c>
      <c r="I8" s="91">
        <f>K8-H8</f>
        <v>-1225000</v>
      </c>
      <c r="J8" s="91"/>
      <c r="K8" s="156"/>
      <c r="L8" s="185"/>
      <c r="M8" s="103"/>
      <c r="N8" s="104"/>
      <c r="O8" s="104"/>
      <c r="P8" s="104"/>
      <c r="Q8" s="105" t="s">
        <v>19</v>
      </c>
      <c r="R8" s="15" t="s">
        <v>20</v>
      </c>
      <c r="S8" s="23" t="e">
        <f t="shared" ref="S8:S63" si="0">M8/L8</f>
        <v>#DIV/0!</v>
      </c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2:29" ht="304.5" customHeight="1" outlineLevel="1" x14ac:dyDescent="0.85">
      <c r="B9" s="11"/>
      <c r="C9" s="266" t="s">
        <v>21</v>
      </c>
      <c r="D9" s="268" t="s">
        <v>22</v>
      </c>
      <c r="E9" s="269"/>
      <c r="F9" s="269"/>
      <c r="G9" s="269"/>
      <c r="H9" s="269"/>
      <c r="I9" s="269"/>
      <c r="J9" s="270"/>
      <c r="K9" s="197">
        <v>118342060</v>
      </c>
      <c r="L9" s="249">
        <v>118342060</v>
      </c>
      <c r="M9" s="210">
        <v>118342060</v>
      </c>
      <c r="N9" s="210"/>
      <c r="O9" s="210"/>
      <c r="P9" s="210"/>
      <c r="Q9" s="200" t="s">
        <v>82</v>
      </c>
      <c r="R9" s="201"/>
      <c r="S9" s="211">
        <f t="shared" si="0"/>
        <v>1</v>
      </c>
      <c r="T9" s="240">
        <f>L9-M9</f>
        <v>0</v>
      </c>
      <c r="U9" s="22"/>
      <c r="V9" s="22"/>
      <c r="W9" s="22"/>
      <c r="X9" s="22"/>
      <c r="Y9" s="22"/>
      <c r="Z9" s="22"/>
      <c r="AA9" s="22"/>
      <c r="AB9" s="22"/>
      <c r="AC9" s="22"/>
    </row>
    <row r="10" spans="2:29" ht="140.25" customHeight="1" outlineLevel="1" x14ac:dyDescent="0.85">
      <c r="B10" s="11">
        <v>2</v>
      </c>
      <c r="C10" s="267"/>
      <c r="D10" s="271"/>
      <c r="E10" s="272"/>
      <c r="F10" s="272"/>
      <c r="G10" s="272"/>
      <c r="H10" s="272"/>
      <c r="I10" s="272"/>
      <c r="J10" s="273"/>
      <c r="K10" s="197">
        <v>2481826</v>
      </c>
      <c r="L10" s="197">
        <v>2481826</v>
      </c>
      <c r="M10" s="210">
        <v>2481826</v>
      </c>
      <c r="N10" s="210"/>
      <c r="O10" s="210"/>
      <c r="P10" s="210"/>
      <c r="Q10" s="200" t="s">
        <v>95</v>
      </c>
      <c r="R10" s="201"/>
      <c r="S10" s="211">
        <f>SUM(M10/K10)</f>
        <v>1</v>
      </c>
      <c r="T10" s="240">
        <f>L10-M10</f>
        <v>0</v>
      </c>
      <c r="U10" s="22"/>
      <c r="V10" s="22"/>
      <c r="W10" s="22"/>
      <c r="X10" s="22"/>
      <c r="Y10" s="22"/>
      <c r="Z10" s="22"/>
      <c r="AA10" s="22"/>
      <c r="AB10" s="22"/>
      <c r="AC10" s="22"/>
    </row>
    <row r="11" spans="2:29" ht="409.5" hidden="1" outlineLevel="1" x14ac:dyDescent="0.85">
      <c r="B11" s="13">
        <v>5</v>
      </c>
      <c r="C11" s="222" t="s">
        <v>23</v>
      </c>
      <c r="D11" s="21" t="s">
        <v>24</v>
      </c>
      <c r="E11" s="90"/>
      <c r="F11" s="90"/>
      <c r="G11" s="104"/>
      <c r="H11" s="93">
        <v>2683840.4</v>
      </c>
      <c r="I11" s="91">
        <f>K11-H11</f>
        <v>-2683840.4</v>
      </c>
      <c r="J11" s="91"/>
      <c r="K11" s="156"/>
      <c r="L11" s="103"/>
      <c r="M11" s="103"/>
      <c r="N11" s="104"/>
      <c r="O11" s="104"/>
      <c r="P11" s="104"/>
      <c r="Q11" s="98" t="s">
        <v>25</v>
      </c>
      <c r="R11" s="15"/>
      <c r="S11" s="23" t="e">
        <f t="shared" si="0"/>
        <v>#DIV/0!</v>
      </c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2:29" ht="201.75" customHeight="1" outlineLevel="1" x14ac:dyDescent="0.85">
      <c r="B12" s="13">
        <v>3</v>
      </c>
      <c r="C12" s="222" t="s">
        <v>26</v>
      </c>
      <c r="D12" s="263" t="s">
        <v>27</v>
      </c>
      <c r="E12" s="264"/>
      <c r="F12" s="264"/>
      <c r="G12" s="264"/>
      <c r="H12" s="264"/>
      <c r="I12" s="264"/>
      <c r="J12" s="265"/>
      <c r="K12" s="197">
        <v>1000000</v>
      </c>
      <c r="L12" s="210">
        <v>1000000</v>
      </c>
      <c r="M12" s="210">
        <v>1000000</v>
      </c>
      <c r="N12" s="210"/>
      <c r="O12" s="210"/>
      <c r="P12" s="210"/>
      <c r="Q12" s="200" t="s">
        <v>75</v>
      </c>
      <c r="R12" s="201"/>
      <c r="S12" s="211">
        <f t="shared" si="0"/>
        <v>1</v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2:29" ht="291.60000000000002" customHeight="1" outlineLevel="1" x14ac:dyDescent="0.85">
      <c r="B13" s="25">
        <v>4</v>
      </c>
      <c r="C13" s="99" t="s">
        <v>50</v>
      </c>
      <c r="D13" s="274" t="s">
        <v>28</v>
      </c>
      <c r="E13" s="275"/>
      <c r="F13" s="275"/>
      <c r="G13" s="275"/>
      <c r="H13" s="275"/>
      <c r="I13" s="275"/>
      <c r="J13" s="276"/>
      <c r="K13" s="212">
        <v>51535</v>
      </c>
      <c r="L13" s="199">
        <v>51535</v>
      </c>
      <c r="M13" s="199">
        <v>51535</v>
      </c>
      <c r="N13" s="199"/>
      <c r="O13" s="199"/>
      <c r="P13" s="199"/>
      <c r="Q13" s="213" t="s">
        <v>68</v>
      </c>
      <c r="R13" s="201" t="s">
        <v>20</v>
      </c>
      <c r="S13" s="211">
        <f t="shared" si="0"/>
        <v>1</v>
      </c>
      <c r="T13" s="26"/>
      <c r="U13" s="22"/>
      <c r="V13" s="22"/>
      <c r="W13" s="22"/>
      <c r="X13" s="22"/>
      <c r="Y13" s="22"/>
      <c r="Z13" s="22"/>
      <c r="AA13" s="22"/>
      <c r="AB13" s="22"/>
      <c r="AC13" s="22"/>
    </row>
    <row r="14" spans="2:29" ht="59.45" hidden="1" customHeight="1" outlineLevel="1" x14ac:dyDescent="0.85">
      <c r="B14" s="27"/>
      <c r="C14" s="106"/>
      <c r="D14" s="107"/>
      <c r="E14" s="108" t="s">
        <v>18</v>
      </c>
      <c r="F14" s="108"/>
      <c r="G14" s="109"/>
      <c r="H14" s="109"/>
      <c r="I14" s="109"/>
      <c r="J14" s="109"/>
      <c r="K14" s="157"/>
      <c r="L14" s="110"/>
      <c r="M14" s="110"/>
      <c r="N14" s="110"/>
      <c r="O14" s="110"/>
      <c r="P14" s="110"/>
      <c r="Q14" s="95"/>
      <c r="R14" s="15" t="s">
        <v>20</v>
      </c>
      <c r="S14" s="23" t="e">
        <f t="shared" si="0"/>
        <v>#DIV/0!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2:29" s="32" customFormat="1" ht="174.75" customHeight="1" outlineLevel="1" x14ac:dyDescent="0.85">
      <c r="B15" s="29"/>
      <c r="C15" s="277" t="s">
        <v>59</v>
      </c>
      <c r="D15" s="278"/>
      <c r="E15" s="278"/>
      <c r="F15" s="278"/>
      <c r="G15" s="278"/>
      <c r="H15" s="278"/>
      <c r="I15" s="278"/>
      <c r="J15" s="279"/>
      <c r="K15" s="158">
        <f>SUM(K6:K13)</f>
        <v>122007820.16</v>
      </c>
      <c r="L15" s="85">
        <f>SUM(L6:L14)</f>
        <v>122007820.16</v>
      </c>
      <c r="M15" s="85">
        <f>SUM(M6:M14)</f>
        <v>122007820.16</v>
      </c>
      <c r="N15" s="85"/>
      <c r="O15" s="85"/>
      <c r="P15" s="85"/>
      <c r="Q15" s="222"/>
      <c r="R15" s="30"/>
      <c r="S15" s="191">
        <f t="shared" si="0"/>
        <v>1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</row>
    <row r="16" spans="2:29" s="16" customFormat="1" ht="125.45" customHeight="1" outlineLevel="1" x14ac:dyDescent="0.85">
      <c r="B16" s="250" t="s">
        <v>29</v>
      </c>
      <c r="C16" s="251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111"/>
      <c r="O16" s="111"/>
      <c r="P16" s="111"/>
      <c r="Q16" s="112">
        <f>M30/K30</f>
        <v>0.99999999981457555</v>
      </c>
      <c r="R16" s="30"/>
      <c r="S16" s="192"/>
      <c r="T16" s="33"/>
      <c r="U16" s="34"/>
      <c r="V16" s="34"/>
      <c r="W16" s="34"/>
      <c r="X16" s="34"/>
      <c r="Y16" s="34"/>
      <c r="Z16" s="34"/>
      <c r="AA16" s="34"/>
      <c r="AB16" s="34"/>
      <c r="AC16" s="34"/>
    </row>
    <row r="17" spans="2:29" s="16" customFormat="1" ht="366" customHeight="1" outlineLevel="1" x14ac:dyDescent="0.85">
      <c r="B17" s="281">
        <v>2</v>
      </c>
      <c r="C17" s="284" t="s">
        <v>30</v>
      </c>
      <c r="D17" s="287" t="s">
        <v>31</v>
      </c>
      <c r="E17" s="288"/>
      <c r="F17" s="288"/>
      <c r="G17" s="288"/>
      <c r="H17" s="288"/>
      <c r="I17" s="288"/>
      <c r="J17" s="289"/>
      <c r="K17" s="175">
        <v>85740632.640000001</v>
      </c>
      <c r="L17" s="203">
        <v>85740632.599999994</v>
      </c>
      <c r="M17" s="203">
        <v>85740632.599999994</v>
      </c>
      <c r="N17" s="163"/>
      <c r="O17" s="163"/>
      <c r="P17" s="163"/>
      <c r="Q17" s="200" t="s">
        <v>92</v>
      </c>
      <c r="R17" s="215"/>
      <c r="S17" s="211">
        <f t="shared" si="0"/>
        <v>1</v>
      </c>
      <c r="T17" s="33"/>
      <c r="U17" s="34"/>
      <c r="V17" s="34"/>
      <c r="W17" s="34"/>
      <c r="X17" s="34"/>
      <c r="Y17" s="34"/>
      <c r="Z17" s="34"/>
      <c r="AA17" s="34"/>
      <c r="AB17" s="34"/>
      <c r="AC17" s="34"/>
    </row>
    <row r="18" spans="2:29" s="16" customFormat="1" ht="147.75" customHeight="1" outlineLevel="1" x14ac:dyDescent="0.85">
      <c r="B18" s="282"/>
      <c r="C18" s="285"/>
      <c r="D18" s="290"/>
      <c r="E18" s="291"/>
      <c r="F18" s="291"/>
      <c r="G18" s="291"/>
      <c r="H18" s="291"/>
      <c r="I18" s="291"/>
      <c r="J18" s="292"/>
      <c r="K18" s="174">
        <v>1678000</v>
      </c>
      <c r="L18" s="204">
        <v>1678000</v>
      </c>
      <c r="M18" s="207">
        <v>1678000</v>
      </c>
      <c r="N18" s="164"/>
      <c r="O18" s="164"/>
      <c r="P18" s="164"/>
      <c r="Q18" s="214" t="s">
        <v>87</v>
      </c>
      <c r="R18" s="215"/>
      <c r="S18" s="211">
        <f t="shared" si="0"/>
        <v>1</v>
      </c>
      <c r="T18" s="34"/>
      <c r="U18" s="34"/>
      <c r="V18" s="34"/>
      <c r="W18" s="34"/>
      <c r="X18" s="34"/>
      <c r="Y18" s="34"/>
      <c r="Z18" s="34"/>
      <c r="AA18" s="34"/>
      <c r="AB18" s="34"/>
      <c r="AC18" s="34"/>
    </row>
    <row r="19" spans="2:29" s="16" customFormat="1" ht="143.25" customHeight="1" outlineLevel="1" x14ac:dyDescent="0.85">
      <c r="B19" s="283"/>
      <c r="C19" s="286"/>
      <c r="D19" s="290"/>
      <c r="E19" s="291"/>
      <c r="F19" s="291"/>
      <c r="G19" s="291"/>
      <c r="H19" s="291"/>
      <c r="I19" s="291"/>
      <c r="J19" s="292"/>
      <c r="K19" s="174">
        <v>10510420</v>
      </c>
      <c r="L19" s="204">
        <v>10510420</v>
      </c>
      <c r="M19" s="204">
        <v>10510420</v>
      </c>
      <c r="N19" s="164"/>
      <c r="O19" s="164"/>
      <c r="P19" s="164"/>
      <c r="Q19" s="200" t="s">
        <v>86</v>
      </c>
      <c r="R19" s="30"/>
      <c r="S19" s="211">
        <f t="shared" si="0"/>
        <v>1</v>
      </c>
      <c r="T19" s="34"/>
      <c r="U19" s="34"/>
      <c r="V19" s="34"/>
      <c r="W19" s="34"/>
      <c r="X19" s="34"/>
      <c r="Y19" s="34"/>
      <c r="Z19" s="34"/>
      <c r="AA19" s="34"/>
      <c r="AB19" s="34"/>
      <c r="AC19" s="34"/>
    </row>
    <row r="20" spans="2:29" s="16" customFormat="1" ht="229.5" outlineLevel="1" x14ac:dyDescent="0.85">
      <c r="B20" s="296">
        <v>3</v>
      </c>
      <c r="C20" s="299" t="s">
        <v>32</v>
      </c>
      <c r="D20" s="290"/>
      <c r="E20" s="291"/>
      <c r="F20" s="291"/>
      <c r="G20" s="291"/>
      <c r="H20" s="291"/>
      <c r="I20" s="291"/>
      <c r="J20" s="292"/>
      <c r="K20" s="165">
        <v>22005687.899999999</v>
      </c>
      <c r="L20" s="165">
        <v>22005687.899999999</v>
      </c>
      <c r="M20" s="165">
        <v>22005687.899999999</v>
      </c>
      <c r="N20" s="166"/>
      <c r="O20" s="166"/>
      <c r="P20" s="166"/>
      <c r="Q20" s="200" t="s">
        <v>74</v>
      </c>
      <c r="R20" s="215"/>
      <c r="S20" s="211">
        <f t="shared" si="0"/>
        <v>1</v>
      </c>
      <c r="T20" s="33"/>
      <c r="U20" s="34"/>
      <c r="V20" s="34"/>
      <c r="W20" s="34"/>
      <c r="X20" s="34"/>
      <c r="Y20" s="34"/>
      <c r="Z20" s="34"/>
      <c r="AA20" s="34"/>
      <c r="AB20" s="34"/>
      <c r="AC20" s="34"/>
    </row>
    <row r="21" spans="2:29" s="16" customFormat="1" ht="273.75" customHeight="1" outlineLevel="1" x14ac:dyDescent="0.85">
      <c r="B21" s="297"/>
      <c r="C21" s="300"/>
      <c r="D21" s="290"/>
      <c r="E21" s="291"/>
      <c r="F21" s="291"/>
      <c r="G21" s="291"/>
      <c r="H21" s="291"/>
      <c r="I21" s="291"/>
      <c r="J21" s="292"/>
      <c r="K21" s="188">
        <v>300000</v>
      </c>
      <c r="L21" s="167">
        <v>300000</v>
      </c>
      <c r="M21" s="169">
        <v>300000</v>
      </c>
      <c r="N21" s="168"/>
      <c r="O21" s="168"/>
      <c r="P21" s="168"/>
      <c r="Q21" s="216" t="s">
        <v>80</v>
      </c>
      <c r="R21" s="215"/>
      <c r="S21" s="211">
        <f t="shared" si="0"/>
        <v>1</v>
      </c>
      <c r="T21" s="34"/>
      <c r="U21" s="34"/>
      <c r="V21" s="34"/>
      <c r="W21" s="34"/>
      <c r="X21" s="34"/>
      <c r="Y21" s="34"/>
      <c r="Z21" s="34"/>
      <c r="AA21" s="34"/>
      <c r="AB21" s="34"/>
      <c r="AC21" s="34"/>
    </row>
    <row r="22" spans="2:29" s="16" customFormat="1" ht="166.5" customHeight="1" outlineLevel="1" x14ac:dyDescent="0.85">
      <c r="B22" s="298"/>
      <c r="C22" s="301"/>
      <c r="D22" s="290"/>
      <c r="E22" s="291"/>
      <c r="F22" s="291"/>
      <c r="G22" s="291"/>
      <c r="H22" s="291"/>
      <c r="I22" s="291"/>
      <c r="J22" s="292"/>
      <c r="K22" s="165">
        <v>3503470</v>
      </c>
      <c r="L22" s="165">
        <v>3503470</v>
      </c>
      <c r="M22" s="165">
        <v>3503470</v>
      </c>
      <c r="N22" s="168"/>
      <c r="O22" s="168"/>
      <c r="P22" s="168"/>
      <c r="Q22" s="200" t="s">
        <v>57</v>
      </c>
      <c r="R22" s="215"/>
      <c r="S22" s="211">
        <f t="shared" si="0"/>
        <v>1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</row>
    <row r="23" spans="2:29" s="16" customFormat="1" ht="165.75" customHeight="1" outlineLevel="1" x14ac:dyDescent="0.85">
      <c r="B23" s="302">
        <v>4</v>
      </c>
      <c r="C23" s="305" t="s">
        <v>33</v>
      </c>
      <c r="D23" s="290"/>
      <c r="E23" s="291"/>
      <c r="F23" s="291"/>
      <c r="G23" s="291"/>
      <c r="H23" s="291"/>
      <c r="I23" s="291"/>
      <c r="J23" s="292"/>
      <c r="K23" s="170">
        <v>42629264.219999999</v>
      </c>
      <c r="L23" s="170">
        <v>42629264.219999999</v>
      </c>
      <c r="M23" s="170">
        <v>42629264.219999999</v>
      </c>
      <c r="N23" s="171"/>
      <c r="O23" s="171"/>
      <c r="P23" s="171"/>
      <c r="Q23" s="217" t="s">
        <v>66</v>
      </c>
      <c r="R23" s="215"/>
      <c r="S23" s="211">
        <f t="shared" si="0"/>
        <v>1</v>
      </c>
      <c r="T23" s="33"/>
      <c r="U23" s="34"/>
      <c r="V23" s="34"/>
      <c r="W23" s="34"/>
      <c r="X23" s="34"/>
      <c r="Y23" s="34"/>
      <c r="Z23" s="34"/>
      <c r="AA23" s="34"/>
      <c r="AB23" s="34"/>
      <c r="AC23" s="34"/>
    </row>
    <row r="24" spans="2:29" s="16" customFormat="1" ht="230.25" customHeight="1" outlineLevel="1" x14ac:dyDescent="0.85">
      <c r="B24" s="303"/>
      <c r="C24" s="306"/>
      <c r="D24" s="290"/>
      <c r="E24" s="291"/>
      <c r="F24" s="291"/>
      <c r="G24" s="291"/>
      <c r="H24" s="291"/>
      <c r="I24" s="291"/>
      <c r="J24" s="292"/>
      <c r="K24" s="187">
        <v>750000</v>
      </c>
      <c r="L24" s="172">
        <v>750000</v>
      </c>
      <c r="M24" s="172">
        <v>750000</v>
      </c>
      <c r="N24" s="173"/>
      <c r="O24" s="173"/>
      <c r="P24" s="173"/>
      <c r="Q24" s="216" t="s">
        <v>79</v>
      </c>
      <c r="R24" s="215"/>
      <c r="S24" s="211">
        <f t="shared" si="0"/>
        <v>1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</row>
    <row r="25" spans="2:29" s="16" customFormat="1" ht="155.25" customHeight="1" outlineLevel="1" x14ac:dyDescent="0.85">
      <c r="B25" s="304"/>
      <c r="C25" s="307"/>
      <c r="D25" s="290"/>
      <c r="E25" s="291"/>
      <c r="F25" s="291"/>
      <c r="G25" s="291"/>
      <c r="H25" s="291"/>
      <c r="I25" s="291"/>
      <c r="J25" s="292"/>
      <c r="K25" s="170">
        <v>10510420</v>
      </c>
      <c r="L25" s="208">
        <v>10510420</v>
      </c>
      <c r="M25" s="208">
        <v>10510420</v>
      </c>
      <c r="N25" s="173"/>
      <c r="O25" s="173"/>
      <c r="P25" s="173"/>
      <c r="Q25" s="200" t="s">
        <v>88</v>
      </c>
      <c r="R25" s="215"/>
      <c r="S25" s="211">
        <f t="shared" si="0"/>
        <v>1</v>
      </c>
      <c r="T25" s="33">
        <f>K25-M25</f>
        <v>0</v>
      </c>
      <c r="U25" s="34"/>
      <c r="V25" s="34"/>
      <c r="W25" s="34"/>
      <c r="X25" s="34"/>
      <c r="Y25" s="34"/>
      <c r="Z25" s="34"/>
      <c r="AA25" s="34"/>
      <c r="AB25" s="34"/>
      <c r="AC25" s="34"/>
    </row>
    <row r="26" spans="2:29" s="16" customFormat="1" ht="373.5" customHeight="1" outlineLevel="1" x14ac:dyDescent="0.85">
      <c r="B26" s="281">
        <v>5</v>
      </c>
      <c r="C26" s="284" t="s">
        <v>34</v>
      </c>
      <c r="D26" s="290"/>
      <c r="E26" s="291"/>
      <c r="F26" s="291"/>
      <c r="G26" s="291"/>
      <c r="H26" s="291"/>
      <c r="I26" s="291"/>
      <c r="J26" s="292"/>
      <c r="K26" s="174">
        <v>30506418.43</v>
      </c>
      <c r="L26" s="174">
        <v>30506418.43</v>
      </c>
      <c r="M26" s="174">
        <v>30506418.43</v>
      </c>
      <c r="N26" s="87"/>
      <c r="O26" s="87"/>
      <c r="P26" s="87"/>
      <c r="Q26" s="200" t="s">
        <v>90</v>
      </c>
      <c r="R26" s="215"/>
      <c r="S26" s="211">
        <f t="shared" si="0"/>
        <v>1</v>
      </c>
      <c r="T26" s="34"/>
      <c r="U26" s="34"/>
      <c r="V26" s="34"/>
      <c r="W26" s="34"/>
      <c r="X26" s="34"/>
      <c r="Y26" s="34"/>
      <c r="Z26" s="34"/>
      <c r="AA26" s="34"/>
      <c r="AB26" s="34"/>
      <c r="AC26" s="34"/>
    </row>
    <row r="27" spans="2:29" s="16" customFormat="1" ht="238.5" customHeight="1" outlineLevel="1" x14ac:dyDescent="0.85">
      <c r="B27" s="282"/>
      <c r="C27" s="285"/>
      <c r="D27" s="290"/>
      <c r="E27" s="291"/>
      <c r="F27" s="291"/>
      <c r="G27" s="291"/>
      <c r="H27" s="291"/>
      <c r="I27" s="291"/>
      <c r="J27" s="292"/>
      <c r="K27" s="189">
        <v>580000</v>
      </c>
      <c r="L27" s="204">
        <v>580000</v>
      </c>
      <c r="M27" s="207">
        <v>580000</v>
      </c>
      <c r="N27" s="87"/>
      <c r="O27" s="87"/>
      <c r="P27" s="87"/>
      <c r="Q27" s="200" t="s">
        <v>93</v>
      </c>
      <c r="R27" s="215"/>
      <c r="S27" s="211">
        <f t="shared" si="0"/>
        <v>1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</row>
    <row r="28" spans="2:29" s="16" customFormat="1" ht="155.25" customHeight="1" outlineLevel="1" x14ac:dyDescent="0.85">
      <c r="B28" s="283"/>
      <c r="C28" s="286"/>
      <c r="D28" s="293"/>
      <c r="E28" s="294"/>
      <c r="F28" s="294"/>
      <c r="G28" s="294"/>
      <c r="H28" s="294"/>
      <c r="I28" s="294"/>
      <c r="J28" s="295"/>
      <c r="K28" s="174">
        <v>7006950</v>
      </c>
      <c r="L28" s="204">
        <v>7006950</v>
      </c>
      <c r="M28" s="204">
        <v>7006950</v>
      </c>
      <c r="N28" s="87"/>
      <c r="O28" s="87"/>
      <c r="P28" s="87"/>
      <c r="Q28" s="200" t="s">
        <v>91</v>
      </c>
      <c r="R28" s="215"/>
      <c r="S28" s="211">
        <f t="shared" si="0"/>
        <v>1</v>
      </c>
      <c r="T28" s="34"/>
      <c r="U28" s="34"/>
      <c r="V28" s="34"/>
      <c r="W28" s="34"/>
      <c r="X28" s="34"/>
      <c r="Y28" s="34"/>
      <c r="Z28" s="34"/>
      <c r="AA28" s="34"/>
      <c r="AB28" s="34"/>
      <c r="AC28" s="34"/>
    </row>
    <row r="29" spans="2:29" ht="306" hidden="1" x14ac:dyDescent="0.85">
      <c r="B29" s="113">
        <v>13</v>
      </c>
      <c r="C29" s="88" t="s">
        <v>35</v>
      </c>
      <c r="D29" s="89" t="s">
        <v>36</v>
      </c>
      <c r="E29" s="90"/>
      <c r="F29" s="90"/>
      <c r="G29" s="91"/>
      <c r="H29" s="92">
        <v>15524293</v>
      </c>
      <c r="I29" s="92">
        <f>K29*7%</f>
        <v>0</v>
      </c>
      <c r="J29" s="92"/>
      <c r="K29" s="154">
        <v>0</v>
      </c>
      <c r="L29" s="94">
        <v>0</v>
      </c>
      <c r="M29" s="91">
        <v>0</v>
      </c>
      <c r="N29" s="91"/>
      <c r="O29" s="91"/>
      <c r="P29" s="91"/>
      <c r="Q29" s="105"/>
      <c r="R29" s="15"/>
      <c r="S29" s="23" t="e">
        <f t="shared" si="0"/>
        <v>#DIV/0!</v>
      </c>
    </row>
    <row r="30" spans="2:29" ht="171.75" customHeight="1" x14ac:dyDescent="0.85">
      <c r="B30" s="114"/>
      <c r="C30" s="308" t="s">
        <v>58</v>
      </c>
      <c r="D30" s="309"/>
      <c r="E30" s="309"/>
      <c r="F30" s="309"/>
      <c r="G30" s="309"/>
      <c r="H30" s="309"/>
      <c r="I30" s="309"/>
      <c r="J30" s="310"/>
      <c r="K30" s="155">
        <f>SUM(K17:K29)</f>
        <v>215721263.19</v>
      </c>
      <c r="L30" s="96">
        <f>SUM(L17:L29)</f>
        <v>215721263.15000001</v>
      </c>
      <c r="M30" s="96">
        <f>SUM(M17:M29)</f>
        <v>215721263.15000001</v>
      </c>
      <c r="N30" s="96"/>
      <c r="O30" s="96"/>
      <c r="P30" s="96"/>
      <c r="Q30" s="162"/>
      <c r="R30" s="15"/>
      <c r="S30" s="191">
        <f t="shared" si="0"/>
        <v>1</v>
      </c>
    </row>
    <row r="31" spans="2:29" s="16" customFormat="1" ht="142.5" hidden="1" customHeight="1" x14ac:dyDescent="0.85">
      <c r="B31" s="311"/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152"/>
      <c r="O31" s="152"/>
      <c r="P31" s="152"/>
      <c r="Q31" s="153"/>
      <c r="R31" s="15"/>
      <c r="S31" s="23" t="e">
        <f t="shared" si="0"/>
        <v>#DIV/0!</v>
      </c>
    </row>
    <row r="32" spans="2:29" s="16" customFormat="1" ht="142.5" customHeight="1" x14ac:dyDescent="0.85">
      <c r="B32" s="186"/>
      <c r="C32" s="313" t="s">
        <v>69</v>
      </c>
      <c r="D32" s="313"/>
      <c r="E32" s="313"/>
      <c r="F32" s="313"/>
      <c r="G32" s="313"/>
      <c r="H32" s="313"/>
      <c r="I32" s="313"/>
      <c r="J32" s="313"/>
      <c r="K32" s="313"/>
      <c r="L32" s="313"/>
      <c r="M32" s="313"/>
      <c r="N32" s="313"/>
      <c r="O32" s="313"/>
      <c r="P32" s="313"/>
      <c r="Q32" s="314"/>
      <c r="R32" s="15"/>
      <c r="S32" s="193"/>
    </row>
    <row r="33" spans="2:20" ht="171" customHeight="1" x14ac:dyDescent="0.85">
      <c r="B33" s="125">
        <v>13</v>
      </c>
      <c r="C33" s="179" t="s">
        <v>83</v>
      </c>
      <c r="D33" s="315" t="s">
        <v>45</v>
      </c>
      <c r="E33" s="316"/>
      <c r="F33" s="316"/>
      <c r="G33" s="316"/>
      <c r="H33" s="316"/>
      <c r="I33" s="316"/>
      <c r="J33" s="317"/>
      <c r="K33" s="197">
        <v>4054600</v>
      </c>
      <c r="L33" s="247">
        <v>4054600</v>
      </c>
      <c r="M33" s="199">
        <v>4054600</v>
      </c>
      <c r="N33" s="102"/>
      <c r="O33" s="102"/>
      <c r="P33" s="102"/>
      <c r="Q33" s="200" t="s">
        <v>89</v>
      </c>
      <c r="R33" s="201" t="s">
        <v>37</v>
      </c>
      <c r="S33" s="248">
        <f t="shared" si="0"/>
        <v>1</v>
      </c>
    </row>
    <row r="34" spans="2:20" ht="36.75" hidden="1" customHeight="1" x14ac:dyDescent="0.85">
      <c r="B34" s="119"/>
      <c r="C34" s="123"/>
      <c r="D34" s="121"/>
      <c r="E34" s="18"/>
      <c r="F34" s="18"/>
      <c r="G34" s="19"/>
      <c r="H34" s="19"/>
      <c r="I34" s="19"/>
      <c r="J34" s="19"/>
      <c r="K34" s="159"/>
      <c r="L34" s="24"/>
      <c r="M34" s="19"/>
      <c r="N34" s="19"/>
      <c r="O34" s="19"/>
      <c r="P34" s="19"/>
      <c r="Q34" s="38"/>
      <c r="R34" s="15"/>
      <c r="S34" s="238" t="e">
        <f t="shared" si="0"/>
        <v>#DIV/0!</v>
      </c>
    </row>
    <row r="35" spans="2:20" ht="132" hidden="1" customHeight="1" x14ac:dyDescent="0.85">
      <c r="B35" s="120"/>
      <c r="C35" s="124"/>
      <c r="D35" s="122"/>
      <c r="E35" s="18"/>
      <c r="F35" s="18"/>
      <c r="G35" s="19"/>
      <c r="H35" s="19"/>
      <c r="I35" s="19"/>
      <c r="J35" s="19"/>
      <c r="K35" s="159"/>
      <c r="L35" s="24"/>
      <c r="M35" s="19"/>
      <c r="N35" s="19"/>
      <c r="O35" s="19"/>
      <c r="P35" s="19"/>
      <c r="Q35" s="38"/>
      <c r="R35" s="15"/>
      <c r="S35" s="238" t="e">
        <f t="shared" si="0"/>
        <v>#DIV/0!</v>
      </c>
    </row>
    <row r="36" spans="2:20" s="42" customFormat="1" ht="105" customHeight="1" x14ac:dyDescent="0.8">
      <c r="B36" s="39"/>
      <c r="C36" s="308" t="s">
        <v>59</v>
      </c>
      <c r="D36" s="309"/>
      <c r="E36" s="309"/>
      <c r="F36" s="309"/>
      <c r="G36" s="309"/>
      <c r="H36" s="309"/>
      <c r="I36" s="309"/>
      <c r="J36" s="310"/>
      <c r="K36" s="155">
        <f>K33+K35</f>
        <v>4054600</v>
      </c>
      <c r="L36" s="37">
        <f>L33+L35</f>
        <v>4054600</v>
      </c>
      <c r="M36" s="37">
        <f>M33+M35</f>
        <v>4054600</v>
      </c>
      <c r="N36" s="37"/>
      <c r="O36" s="37"/>
      <c r="P36" s="37"/>
      <c r="Q36" s="36"/>
      <c r="R36" s="40"/>
      <c r="S36" s="239">
        <f t="shared" si="0"/>
        <v>1</v>
      </c>
    </row>
    <row r="37" spans="2:20" s="42" customFormat="1" ht="148.5" customHeight="1" x14ac:dyDescent="0.8">
      <c r="B37" s="180"/>
      <c r="C37" s="280" t="s">
        <v>60</v>
      </c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40"/>
      <c r="S37" s="194"/>
    </row>
    <row r="38" spans="2:20" s="42" customFormat="1" ht="121.5" customHeight="1" x14ac:dyDescent="0.8">
      <c r="B38" s="180"/>
      <c r="C38" s="179" t="s">
        <v>38</v>
      </c>
      <c r="D38" s="320" t="s">
        <v>61</v>
      </c>
      <c r="E38" s="321"/>
      <c r="F38" s="321"/>
      <c r="G38" s="321"/>
      <c r="H38" s="321"/>
      <c r="I38" s="321"/>
      <c r="J38" s="322"/>
      <c r="K38" s="197">
        <v>756000</v>
      </c>
      <c r="L38" s="227">
        <v>756000</v>
      </c>
      <c r="M38" s="228">
        <v>756000</v>
      </c>
      <c r="N38" s="227"/>
      <c r="O38" s="227"/>
      <c r="P38" s="227"/>
      <c r="Q38" s="229" t="s">
        <v>76</v>
      </c>
      <c r="R38" s="230"/>
      <c r="S38" s="211">
        <f t="shared" si="0"/>
        <v>1</v>
      </c>
    </row>
    <row r="39" spans="2:20" s="42" customFormat="1" ht="89.25" customHeight="1" x14ac:dyDescent="0.8">
      <c r="B39" s="180"/>
      <c r="C39" s="222" t="s">
        <v>62</v>
      </c>
      <c r="D39" s="323"/>
      <c r="E39" s="324"/>
      <c r="F39" s="324"/>
      <c r="G39" s="324"/>
      <c r="H39" s="324"/>
      <c r="I39" s="324"/>
      <c r="J39" s="325"/>
      <c r="K39" s="197">
        <v>504000</v>
      </c>
      <c r="L39" s="227">
        <v>504000</v>
      </c>
      <c r="M39" s="228">
        <v>504000</v>
      </c>
      <c r="N39" s="227"/>
      <c r="O39" s="227"/>
      <c r="P39" s="227"/>
      <c r="Q39" s="229" t="s">
        <v>76</v>
      </c>
      <c r="R39" s="230"/>
      <c r="S39" s="211">
        <f t="shared" si="0"/>
        <v>1</v>
      </c>
    </row>
    <row r="40" spans="2:20" s="42" customFormat="1" ht="120.75" customHeight="1" x14ac:dyDescent="0.8">
      <c r="B40" s="180"/>
      <c r="C40" s="308" t="s">
        <v>59</v>
      </c>
      <c r="D40" s="309"/>
      <c r="E40" s="309"/>
      <c r="F40" s="309"/>
      <c r="G40" s="309"/>
      <c r="H40" s="309"/>
      <c r="I40" s="309"/>
      <c r="J40" s="310"/>
      <c r="K40" s="155">
        <f>SUM(K38,K39)</f>
        <v>1260000</v>
      </c>
      <c r="L40" s="155">
        <f>SUM(L38,L39)</f>
        <v>1260000</v>
      </c>
      <c r="M40" s="155">
        <f>SUM(M38,M39)</f>
        <v>1260000</v>
      </c>
      <c r="N40" s="37"/>
      <c r="O40" s="37"/>
      <c r="P40" s="37"/>
      <c r="Q40" s="36"/>
      <c r="R40" s="40"/>
      <c r="S40" s="23">
        <f t="shared" si="0"/>
        <v>1</v>
      </c>
    </row>
    <row r="41" spans="2:20" s="16" customFormat="1" ht="117" customHeight="1" x14ac:dyDescent="0.85">
      <c r="B41" s="326" t="s">
        <v>49</v>
      </c>
      <c r="C41" s="327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82"/>
      <c r="O41" s="82"/>
      <c r="P41" s="82"/>
      <c r="Q41" s="81">
        <f>M48/K48</f>
        <v>0.99996182573520542</v>
      </c>
      <c r="R41" s="15"/>
      <c r="S41" s="193"/>
    </row>
    <row r="42" spans="2:20" ht="80.25" hidden="1" customHeight="1" x14ac:dyDescent="0.85">
      <c r="B42" s="43">
        <v>6</v>
      </c>
      <c r="C42" s="35" t="s">
        <v>38</v>
      </c>
      <c r="D42" s="17" t="s">
        <v>39</v>
      </c>
      <c r="E42" s="18" t="s">
        <v>18</v>
      </c>
      <c r="F42" s="18" t="s">
        <v>18</v>
      </c>
      <c r="G42" s="44">
        <v>1273667.82</v>
      </c>
      <c r="H42" s="44">
        <v>680592.06</v>
      </c>
      <c r="I42" s="44">
        <f>K42-H42</f>
        <v>-680592.06</v>
      </c>
      <c r="J42" s="44"/>
      <c r="K42" s="45"/>
      <c r="L42" s="20"/>
      <c r="M42" s="20"/>
      <c r="N42" s="19"/>
      <c r="O42" s="19"/>
      <c r="P42" s="19"/>
      <c r="Q42" s="28"/>
      <c r="R42" s="15" t="s">
        <v>20</v>
      </c>
      <c r="S42" s="193" t="e">
        <f t="shared" si="0"/>
        <v>#DIV/0!</v>
      </c>
    </row>
    <row r="43" spans="2:20" ht="246" customHeight="1" x14ac:dyDescent="0.85">
      <c r="B43" s="126">
        <v>6</v>
      </c>
      <c r="C43" s="88" t="s">
        <v>38</v>
      </c>
      <c r="D43" s="328" t="s">
        <v>67</v>
      </c>
      <c r="E43" s="329"/>
      <c r="F43" s="329"/>
      <c r="G43" s="329"/>
      <c r="H43" s="329"/>
      <c r="I43" s="329"/>
      <c r="J43" s="330"/>
      <c r="K43" s="209">
        <v>5855757.7300000004</v>
      </c>
      <c r="L43" s="199">
        <v>5855757.7300000004</v>
      </c>
      <c r="M43" s="199">
        <v>5855757.7300000004</v>
      </c>
      <c r="N43" s="102"/>
      <c r="O43" s="102"/>
      <c r="P43" s="102"/>
      <c r="Q43" s="213" t="s">
        <v>73</v>
      </c>
      <c r="R43" s="201"/>
      <c r="S43" s="218">
        <f t="shared" si="0"/>
        <v>1</v>
      </c>
      <c r="T43" s="241">
        <f>L43-M43</f>
        <v>0</v>
      </c>
    </row>
    <row r="44" spans="2:20" ht="100.5" customHeight="1" x14ac:dyDescent="0.85">
      <c r="B44" s="126"/>
      <c r="C44" s="88" t="s">
        <v>38</v>
      </c>
      <c r="D44" s="331"/>
      <c r="E44" s="332"/>
      <c r="F44" s="332"/>
      <c r="G44" s="332"/>
      <c r="H44" s="332"/>
      <c r="I44" s="332"/>
      <c r="J44" s="333"/>
      <c r="K44" s="209">
        <v>991500</v>
      </c>
      <c r="L44" s="199">
        <v>991500</v>
      </c>
      <c r="M44" s="199">
        <v>991500</v>
      </c>
      <c r="N44" s="199"/>
      <c r="O44" s="199"/>
      <c r="P44" s="199"/>
      <c r="Q44" s="200" t="s">
        <v>77</v>
      </c>
      <c r="R44" s="201"/>
      <c r="S44" s="218">
        <f t="shared" si="0"/>
        <v>1</v>
      </c>
      <c r="T44" s="242"/>
    </row>
    <row r="45" spans="2:20" ht="93.75" customHeight="1" x14ac:dyDescent="0.85">
      <c r="B45" s="126">
        <v>7</v>
      </c>
      <c r="C45" s="88" t="s">
        <v>40</v>
      </c>
      <c r="D45" s="331"/>
      <c r="E45" s="332"/>
      <c r="F45" s="332"/>
      <c r="G45" s="332"/>
      <c r="H45" s="332"/>
      <c r="I45" s="332"/>
      <c r="J45" s="333"/>
      <c r="K45" s="209">
        <v>1893823.2</v>
      </c>
      <c r="L45" s="199">
        <v>1893823.2</v>
      </c>
      <c r="M45" s="199">
        <v>1893823.2</v>
      </c>
      <c r="N45" s="199"/>
      <c r="O45" s="199"/>
      <c r="P45" s="199"/>
      <c r="Q45" s="213" t="s">
        <v>65</v>
      </c>
      <c r="R45" s="201"/>
      <c r="S45" s="218">
        <f t="shared" si="0"/>
        <v>1</v>
      </c>
      <c r="T45" s="242"/>
    </row>
    <row r="46" spans="2:20" ht="76.5" x14ac:dyDescent="0.85">
      <c r="B46" s="126"/>
      <c r="C46" s="88" t="s">
        <v>63</v>
      </c>
      <c r="D46" s="331"/>
      <c r="E46" s="332"/>
      <c r="F46" s="332"/>
      <c r="G46" s="332"/>
      <c r="H46" s="332"/>
      <c r="I46" s="332"/>
      <c r="J46" s="333"/>
      <c r="K46" s="209">
        <v>1000000</v>
      </c>
      <c r="L46" s="199">
        <v>999570.88</v>
      </c>
      <c r="M46" s="199">
        <v>999570.88</v>
      </c>
      <c r="N46" s="224"/>
      <c r="O46" s="224"/>
      <c r="P46" s="224"/>
      <c r="Q46" s="213" t="s">
        <v>78</v>
      </c>
      <c r="R46" s="225"/>
      <c r="S46" s="218">
        <f t="shared" si="0"/>
        <v>1</v>
      </c>
      <c r="T46" s="242"/>
    </row>
    <row r="47" spans="2:20" ht="153" x14ac:dyDescent="0.85">
      <c r="B47" s="126">
        <v>8</v>
      </c>
      <c r="C47" s="88" t="s">
        <v>41</v>
      </c>
      <c r="D47" s="334"/>
      <c r="E47" s="335"/>
      <c r="F47" s="335"/>
      <c r="G47" s="335"/>
      <c r="H47" s="335"/>
      <c r="I47" s="335"/>
      <c r="J47" s="336"/>
      <c r="K47" s="209">
        <f>1470000+30000</f>
        <v>1500000</v>
      </c>
      <c r="L47" s="199">
        <v>1500000</v>
      </c>
      <c r="M47" s="199">
        <v>1500000</v>
      </c>
      <c r="N47" s="199"/>
      <c r="O47" s="199"/>
      <c r="P47" s="199"/>
      <c r="Q47" s="213" t="s">
        <v>70</v>
      </c>
      <c r="R47" s="201"/>
      <c r="S47" s="218">
        <f t="shared" si="0"/>
        <v>1</v>
      </c>
      <c r="T47" s="242"/>
    </row>
    <row r="48" spans="2:20" ht="126" customHeight="1" x14ac:dyDescent="0.85">
      <c r="B48" s="127"/>
      <c r="C48" s="337" t="s">
        <v>42</v>
      </c>
      <c r="D48" s="338"/>
      <c r="E48" s="338"/>
      <c r="F48" s="338"/>
      <c r="G48" s="338"/>
      <c r="H48" s="338"/>
      <c r="I48" s="338"/>
      <c r="J48" s="339"/>
      <c r="K48" s="160">
        <f>SUM(K42:K47)</f>
        <v>11241080.93</v>
      </c>
      <c r="L48" s="182">
        <f>SUM(L43:L47)</f>
        <v>11240651.810000001</v>
      </c>
      <c r="M48" s="182">
        <f>SUM(M43:M47)</f>
        <v>11240651.810000001</v>
      </c>
      <c r="N48" s="117"/>
      <c r="O48" s="117"/>
      <c r="P48" s="117"/>
      <c r="Q48" s="118"/>
      <c r="R48" s="15"/>
      <c r="S48" s="195">
        <f t="shared" si="0"/>
        <v>1</v>
      </c>
      <c r="T48" s="242"/>
    </row>
    <row r="49" spans="1:20" ht="154.9" hidden="1" customHeight="1" x14ac:dyDescent="0.85">
      <c r="B49" s="318" t="s">
        <v>43</v>
      </c>
      <c r="C49" s="319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128"/>
      <c r="O49" s="128"/>
      <c r="P49" s="128"/>
      <c r="Q49" s="129" t="e">
        <f>M52/K52</f>
        <v>#DIV/0!</v>
      </c>
      <c r="R49" s="15"/>
      <c r="S49" s="193" t="e">
        <f t="shared" si="0"/>
        <v>#DIV/0!</v>
      </c>
      <c r="T49" s="242"/>
    </row>
    <row r="50" spans="1:20" ht="310.5" hidden="1" customHeight="1" x14ac:dyDescent="0.85">
      <c r="B50" s="126">
        <v>16</v>
      </c>
      <c r="C50" s="88" t="s">
        <v>38</v>
      </c>
      <c r="D50" s="222" t="s">
        <v>44</v>
      </c>
      <c r="E50" s="90"/>
      <c r="F50" s="90"/>
      <c r="G50" s="115"/>
      <c r="H50" s="115">
        <v>23853444.800000001</v>
      </c>
      <c r="I50" s="115">
        <f>K50-H50</f>
        <v>-23853444.800000001</v>
      </c>
      <c r="J50" s="115"/>
      <c r="K50" s="130"/>
      <c r="L50" s="97"/>
      <c r="M50" s="131"/>
      <c r="N50" s="97"/>
      <c r="O50" s="97"/>
      <c r="P50" s="97"/>
      <c r="Q50" s="116" t="s">
        <v>52</v>
      </c>
      <c r="R50" s="15"/>
      <c r="S50" s="23" t="e">
        <f t="shared" si="0"/>
        <v>#DIV/0!</v>
      </c>
      <c r="T50" s="242"/>
    </row>
    <row r="51" spans="1:20" s="16" customFormat="1" ht="381" hidden="1" x14ac:dyDescent="0.85">
      <c r="B51" s="219">
        <v>17</v>
      </c>
      <c r="C51" s="113" t="s">
        <v>16</v>
      </c>
      <c r="D51" s="132" t="s">
        <v>53</v>
      </c>
      <c r="E51" s="133"/>
      <c r="F51" s="133"/>
      <c r="G51" s="134"/>
      <c r="H51" s="134">
        <v>6506656.9199999999</v>
      </c>
      <c r="I51" s="134"/>
      <c r="J51" s="181"/>
      <c r="K51" s="135"/>
      <c r="L51" s="136"/>
      <c r="M51" s="97"/>
      <c r="N51" s="91"/>
      <c r="O51" s="91"/>
      <c r="P51" s="91"/>
      <c r="Q51" s="116" t="s">
        <v>54</v>
      </c>
      <c r="R51" s="15"/>
      <c r="S51" s="23" t="e">
        <f t="shared" si="0"/>
        <v>#DIV/0!</v>
      </c>
      <c r="T51" s="243"/>
    </row>
    <row r="52" spans="1:20" s="47" customFormat="1" ht="77.25" hidden="1" customHeight="1" x14ac:dyDescent="0.85">
      <c r="B52" s="137"/>
      <c r="C52" s="133" t="s">
        <v>42</v>
      </c>
      <c r="D52" s="127"/>
      <c r="E52" s="127"/>
      <c r="F52" s="127"/>
      <c r="G52" s="138">
        <f>SUM(G51:G51)</f>
        <v>0</v>
      </c>
      <c r="H52" s="138">
        <f>SUM(H50:H51)</f>
        <v>30360101.719999999</v>
      </c>
      <c r="I52" s="138">
        <f>SUM(I50:I51)</f>
        <v>-23853444.800000001</v>
      </c>
      <c r="J52" s="138"/>
      <c r="K52" s="138">
        <f>SUM(K50:K51)</f>
        <v>0</v>
      </c>
      <c r="L52" s="138">
        <f>SUM(L50:L51)</f>
        <v>0</v>
      </c>
      <c r="M52" s="138">
        <f>SUM(M50:M51)</f>
        <v>0</v>
      </c>
      <c r="N52" s="117"/>
      <c r="O52" s="117"/>
      <c r="P52" s="117"/>
      <c r="Q52" s="127"/>
      <c r="R52" s="46"/>
      <c r="S52" s="196" t="e">
        <f t="shared" si="0"/>
        <v>#DIV/0!</v>
      </c>
      <c r="T52" s="244"/>
    </row>
    <row r="53" spans="1:20" s="47" customFormat="1" ht="77.25" hidden="1" customHeight="1" x14ac:dyDescent="0.85">
      <c r="B53" s="137"/>
      <c r="C53" s="139"/>
      <c r="D53" s="140"/>
      <c r="E53" s="141"/>
      <c r="F53" s="141"/>
      <c r="G53" s="142"/>
      <c r="H53" s="142"/>
      <c r="I53" s="142"/>
      <c r="J53" s="143"/>
      <c r="K53" s="143"/>
      <c r="L53" s="142"/>
      <c r="M53" s="142"/>
      <c r="N53" s="144"/>
      <c r="O53" s="144"/>
      <c r="P53" s="144"/>
      <c r="Q53" s="145"/>
      <c r="R53" s="46"/>
      <c r="S53" s="196" t="e">
        <f t="shared" si="0"/>
        <v>#DIV/0!</v>
      </c>
      <c r="T53" s="244"/>
    </row>
    <row r="54" spans="1:20" s="47" customFormat="1" ht="181.15" hidden="1" customHeight="1" x14ac:dyDescent="0.85">
      <c r="B54" s="137"/>
      <c r="C54" s="133" t="s">
        <v>38</v>
      </c>
      <c r="D54" s="86" t="s">
        <v>45</v>
      </c>
      <c r="E54" s="127"/>
      <c r="F54" s="127"/>
      <c r="G54" s="138"/>
      <c r="H54" s="138"/>
      <c r="I54" s="138"/>
      <c r="J54" s="138"/>
      <c r="K54" s="138"/>
      <c r="L54" s="138"/>
      <c r="M54" s="138"/>
      <c r="N54" s="117"/>
      <c r="O54" s="117"/>
      <c r="P54" s="117"/>
      <c r="Q54" s="127"/>
      <c r="R54" s="46"/>
      <c r="S54" s="196" t="e">
        <f t="shared" si="0"/>
        <v>#DIV/0!</v>
      </c>
      <c r="T54" s="244"/>
    </row>
    <row r="55" spans="1:20" s="47" customFormat="1" ht="76.5" hidden="1" x14ac:dyDescent="0.85">
      <c r="B55" s="113"/>
      <c r="C55" s="113"/>
      <c r="D55" s="146"/>
      <c r="E55" s="113"/>
      <c r="F55" s="113"/>
      <c r="G55" s="113"/>
      <c r="H55" s="113"/>
      <c r="I55" s="113"/>
      <c r="J55" s="113"/>
      <c r="K55" s="115"/>
      <c r="L55" s="147"/>
      <c r="M55" s="148"/>
      <c r="N55" s="148"/>
      <c r="O55" s="148"/>
      <c r="P55" s="148"/>
      <c r="Q55" s="149"/>
      <c r="R55" s="46"/>
      <c r="S55" s="196" t="e">
        <f t="shared" si="0"/>
        <v>#DIV/0!</v>
      </c>
      <c r="T55" s="244"/>
    </row>
    <row r="56" spans="1:20" s="47" customFormat="1" ht="76.5" hidden="1" x14ac:dyDescent="0.85">
      <c r="B56" s="113"/>
      <c r="C56" s="113"/>
      <c r="D56" s="146"/>
      <c r="E56" s="113"/>
      <c r="F56" s="113"/>
      <c r="G56" s="113"/>
      <c r="H56" s="113"/>
      <c r="I56" s="113"/>
      <c r="J56" s="113"/>
      <c r="K56" s="115"/>
      <c r="L56" s="147"/>
      <c r="M56" s="148"/>
      <c r="N56" s="148"/>
      <c r="O56" s="148"/>
      <c r="P56" s="148"/>
      <c r="Q56" s="149"/>
      <c r="R56" s="46"/>
      <c r="S56" s="196" t="e">
        <f t="shared" si="0"/>
        <v>#DIV/0!</v>
      </c>
      <c r="T56" s="244"/>
    </row>
    <row r="57" spans="1:20" s="47" customFormat="1" ht="76.5" hidden="1" x14ac:dyDescent="0.85">
      <c r="B57" s="113"/>
      <c r="C57" s="113"/>
      <c r="D57" s="146"/>
      <c r="E57" s="113"/>
      <c r="F57" s="113"/>
      <c r="G57" s="113"/>
      <c r="H57" s="113"/>
      <c r="I57" s="113"/>
      <c r="J57" s="113"/>
      <c r="K57" s="115"/>
      <c r="L57" s="147"/>
      <c r="M57" s="148"/>
      <c r="N57" s="148"/>
      <c r="O57" s="148"/>
      <c r="P57" s="148"/>
      <c r="Q57" s="149"/>
      <c r="R57" s="46"/>
      <c r="S57" s="196" t="e">
        <f t="shared" si="0"/>
        <v>#DIV/0!</v>
      </c>
      <c r="T57" s="244"/>
    </row>
    <row r="58" spans="1:20" s="48" customFormat="1" ht="126.6" customHeight="1" x14ac:dyDescent="0.85">
      <c r="B58" s="340" t="s">
        <v>49</v>
      </c>
      <c r="C58" s="341"/>
      <c r="D58" s="341"/>
      <c r="E58" s="341"/>
      <c r="F58" s="341"/>
      <c r="G58" s="341"/>
      <c r="H58" s="341"/>
      <c r="I58" s="341"/>
      <c r="J58" s="341"/>
      <c r="K58" s="341"/>
      <c r="L58" s="341"/>
      <c r="M58" s="341"/>
      <c r="N58" s="341"/>
      <c r="O58" s="341"/>
      <c r="P58" s="341"/>
      <c r="Q58" s="341"/>
      <c r="R58" s="46"/>
      <c r="S58" s="196"/>
      <c r="T58" s="245"/>
    </row>
    <row r="59" spans="1:20" s="47" customFormat="1" ht="214.5" customHeight="1" x14ac:dyDescent="0.85">
      <c r="B59" s="342">
        <v>8</v>
      </c>
      <c r="C59" s="344" t="s">
        <v>46</v>
      </c>
      <c r="D59" s="346" t="s">
        <v>55</v>
      </c>
      <c r="E59" s="347"/>
      <c r="F59" s="347"/>
      <c r="G59" s="347"/>
      <c r="H59" s="347"/>
      <c r="I59" s="347"/>
      <c r="J59" s="348"/>
      <c r="K59" s="352">
        <v>4396134.58</v>
      </c>
      <c r="L59" s="231">
        <v>4247246</v>
      </c>
      <c r="M59" s="199">
        <v>4247246</v>
      </c>
      <c r="N59" s="199"/>
      <c r="O59" s="199"/>
      <c r="P59" s="199"/>
      <c r="Q59" s="213" t="s">
        <v>64</v>
      </c>
      <c r="R59" s="201"/>
      <c r="S59" s="211">
        <f t="shared" si="0"/>
        <v>1</v>
      </c>
      <c r="T59" s="246">
        <f>L59-M59</f>
        <v>0</v>
      </c>
    </row>
    <row r="60" spans="1:20" s="47" customFormat="1" ht="153" customHeight="1" x14ac:dyDescent="0.85">
      <c r="B60" s="343"/>
      <c r="C60" s="345"/>
      <c r="D60" s="349"/>
      <c r="E60" s="350"/>
      <c r="F60" s="350"/>
      <c r="G60" s="350"/>
      <c r="H60" s="350"/>
      <c r="I60" s="350"/>
      <c r="J60" s="351"/>
      <c r="K60" s="353"/>
      <c r="L60" s="232">
        <v>148888.57999999999</v>
      </c>
      <c r="M60" s="226">
        <v>148888.57999999999</v>
      </c>
      <c r="N60" s="233"/>
      <c r="O60" s="233"/>
      <c r="P60" s="233"/>
      <c r="Q60" s="234" t="s">
        <v>56</v>
      </c>
      <c r="R60" s="201"/>
      <c r="S60" s="211">
        <f t="shared" si="0"/>
        <v>1</v>
      </c>
      <c r="T60" s="244"/>
    </row>
    <row r="61" spans="1:20" s="47" customFormat="1" ht="122.25" customHeight="1" x14ac:dyDescent="0.25">
      <c r="B61" s="220"/>
      <c r="C61" s="318" t="s">
        <v>43</v>
      </c>
      <c r="D61" s="319"/>
      <c r="E61" s="319"/>
      <c r="F61" s="319"/>
      <c r="G61" s="319"/>
      <c r="H61" s="319"/>
      <c r="I61" s="319"/>
      <c r="J61" s="319"/>
      <c r="K61" s="319"/>
      <c r="L61" s="319"/>
      <c r="M61" s="319"/>
      <c r="N61" s="319"/>
      <c r="O61" s="128"/>
      <c r="P61" s="128"/>
      <c r="Q61" s="128"/>
      <c r="R61" s="129" t="e">
        <f>N65/L65</f>
        <v>#REF!</v>
      </c>
      <c r="S61" s="23"/>
    </row>
    <row r="62" spans="1:20" s="47" customFormat="1" ht="160.5" customHeight="1" x14ac:dyDescent="0.85">
      <c r="B62" s="220"/>
      <c r="C62" s="88" t="s">
        <v>38</v>
      </c>
      <c r="D62" s="356" t="s">
        <v>44</v>
      </c>
      <c r="E62" s="357"/>
      <c r="F62" s="357"/>
      <c r="G62" s="357"/>
      <c r="H62" s="357"/>
      <c r="I62" s="357"/>
      <c r="J62" s="358"/>
      <c r="K62" s="226">
        <v>12082468.25</v>
      </c>
      <c r="L62" s="199">
        <v>12082468.25</v>
      </c>
      <c r="M62" s="199">
        <v>12082468.25</v>
      </c>
      <c r="N62" s="199"/>
      <c r="O62" s="199"/>
      <c r="P62" s="199"/>
      <c r="Q62" s="213" t="s">
        <v>94</v>
      </c>
      <c r="R62" s="201"/>
      <c r="S62" s="211">
        <f t="shared" si="0"/>
        <v>1</v>
      </c>
      <c r="T62" s="237"/>
    </row>
    <row r="63" spans="1:20" s="47" customFormat="1" ht="137.25" customHeight="1" x14ac:dyDescent="0.85">
      <c r="B63" s="220"/>
      <c r="C63" s="190" t="s">
        <v>38</v>
      </c>
      <c r="D63" s="359" t="s">
        <v>71</v>
      </c>
      <c r="E63" s="359"/>
      <c r="F63" s="359"/>
      <c r="G63" s="359"/>
      <c r="H63" s="359"/>
      <c r="I63" s="359"/>
      <c r="J63" s="359"/>
      <c r="K63" s="226">
        <v>3676000</v>
      </c>
      <c r="L63" s="199">
        <v>3676000</v>
      </c>
      <c r="M63" s="199">
        <v>3676000</v>
      </c>
      <c r="N63" s="199"/>
      <c r="O63" s="199"/>
      <c r="P63" s="199"/>
      <c r="Q63" s="213" t="s">
        <v>81</v>
      </c>
      <c r="R63" s="201"/>
      <c r="S63" s="211">
        <f t="shared" si="0"/>
        <v>1</v>
      </c>
    </row>
    <row r="64" spans="1:20" ht="120.75" customHeight="1" x14ac:dyDescent="1.05">
      <c r="A64" s="47"/>
      <c r="B64" s="176"/>
      <c r="C64" s="360" t="s">
        <v>47</v>
      </c>
      <c r="D64" s="361"/>
      <c r="E64" s="361"/>
      <c r="F64" s="361"/>
      <c r="G64" s="361"/>
      <c r="H64" s="361"/>
      <c r="I64" s="361"/>
      <c r="J64" s="362"/>
      <c r="K64" s="178">
        <f>SUM(K59,K54,K48,K30,K15)+K36+K40+K62+K63</f>
        <v>374439367.11000001</v>
      </c>
      <c r="L64" s="178">
        <f>SUM(L59,L54,L48,L30,L15)+L36+L40+L62+L63</f>
        <v>374290049.37</v>
      </c>
      <c r="M64" s="178">
        <f>SUM(M59,M54,M48,M30,M15)+M36+M40+M62+M63</f>
        <v>374290049.37</v>
      </c>
      <c r="N64" s="177"/>
      <c r="O64" s="177"/>
      <c r="P64" s="177"/>
      <c r="Q64" s="235">
        <f>M64/K64</f>
        <v>0.99960122318026423</v>
      </c>
      <c r="R64" s="15"/>
      <c r="S64" s="196"/>
    </row>
    <row r="65" spans="2:19" ht="208.5" customHeight="1" x14ac:dyDescent="1.05">
      <c r="B65" s="150"/>
      <c r="C65" s="363" t="s">
        <v>48</v>
      </c>
      <c r="D65" s="364"/>
      <c r="E65" s="364"/>
      <c r="F65" s="364"/>
      <c r="G65" s="364"/>
      <c r="H65" s="364"/>
      <c r="I65" s="364"/>
      <c r="J65" s="365"/>
      <c r="K65" s="161">
        <f>SUM(K59,K48,K13)</f>
        <v>15688750.51</v>
      </c>
      <c r="L65" s="183">
        <f>SUM(L60,L59,L48,L13)</f>
        <v>15688321.390000001</v>
      </c>
      <c r="M65" s="183">
        <f>SUM(M60,M59,M48,M13)</f>
        <v>15688321.390000001</v>
      </c>
      <c r="N65" s="151" t="e">
        <f>SUM(N51,N43,N29,#REF!,#REF!,N11,N7)</f>
        <v>#REF!</v>
      </c>
      <c r="O65" s="151" t="e">
        <f>SUM(O51,O43,O29,#REF!,#REF!,O11,O7)</f>
        <v>#REF!</v>
      </c>
      <c r="P65" s="151" t="e">
        <f>SUM(P51,P43,P29,#REF!,#REF!,P11,P7)</f>
        <v>#REF!</v>
      </c>
      <c r="Q65" s="236">
        <f>M65/K65</f>
        <v>0.99997264791738982</v>
      </c>
      <c r="R65" s="205"/>
      <c r="S65" s="206"/>
    </row>
    <row r="66" spans="2:19" ht="132" customHeight="1" x14ac:dyDescent="0.85">
      <c r="B66" s="1"/>
      <c r="C66" s="49"/>
      <c r="D66" s="1"/>
      <c r="E66" s="1"/>
      <c r="F66" s="1"/>
      <c r="G66" s="1"/>
      <c r="H66" s="1"/>
      <c r="I66" s="1"/>
      <c r="J66" s="1"/>
      <c r="K66" s="1"/>
      <c r="L66" s="50"/>
      <c r="M66" s="50"/>
      <c r="N66" s="50"/>
      <c r="O66" s="50"/>
      <c r="P66" s="50"/>
      <c r="Q66" s="50"/>
      <c r="R66" s="1"/>
      <c r="S66" s="1"/>
    </row>
    <row r="67" spans="2:19" ht="61.5" x14ac:dyDescent="0.85">
      <c r="B67" s="51"/>
      <c r="C67" s="52"/>
      <c r="D67" s="52"/>
      <c r="E67" s="53"/>
      <c r="F67" s="53"/>
      <c r="G67" s="54"/>
      <c r="H67" s="54"/>
      <c r="I67" s="54"/>
      <c r="J67" s="54"/>
      <c r="K67" s="55"/>
      <c r="L67" s="3"/>
      <c r="M67" s="3"/>
      <c r="N67" s="3"/>
      <c r="O67" s="3"/>
      <c r="P67" s="3"/>
      <c r="Q67" s="56"/>
      <c r="R67" s="1"/>
      <c r="S67" s="1"/>
    </row>
    <row r="68" spans="2:19" ht="147" customHeight="1" x14ac:dyDescent="1.1499999999999999">
      <c r="B68" s="366"/>
      <c r="C68" s="366"/>
      <c r="D68" s="366"/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366"/>
      <c r="P68" s="366"/>
      <c r="Q68" s="366"/>
      <c r="R68" s="57"/>
      <c r="S68" s="57"/>
    </row>
    <row r="69" spans="2:19" s="60" customFormat="1" ht="61.5" x14ac:dyDescent="0.2">
      <c r="B69" s="367"/>
      <c r="C69" s="367"/>
      <c r="D69" s="367"/>
      <c r="E69" s="58"/>
      <c r="F69" s="58"/>
      <c r="G69" s="58"/>
      <c r="H69" s="58"/>
      <c r="I69" s="58"/>
      <c r="J69" s="58"/>
      <c r="K69" s="367"/>
      <c r="L69" s="367"/>
      <c r="M69" s="367"/>
      <c r="N69" s="367"/>
      <c r="O69" s="367"/>
      <c r="P69" s="367"/>
      <c r="Q69" s="367"/>
      <c r="R69" s="58"/>
      <c r="S69" s="59"/>
    </row>
    <row r="70" spans="2:19" s="47" customFormat="1" ht="164.45" customHeight="1" x14ac:dyDescent="0.85">
      <c r="B70" s="367"/>
      <c r="C70" s="367"/>
      <c r="D70" s="367"/>
      <c r="E70" s="58"/>
      <c r="F70" s="58"/>
      <c r="G70" s="58"/>
      <c r="H70" s="58"/>
      <c r="I70" s="58"/>
      <c r="J70" s="58"/>
      <c r="K70" s="367"/>
      <c r="L70" s="367"/>
      <c r="M70" s="367"/>
      <c r="N70" s="367"/>
      <c r="O70" s="367"/>
      <c r="P70" s="367"/>
      <c r="Q70" s="367"/>
      <c r="R70" s="58"/>
      <c r="S70" s="3"/>
    </row>
    <row r="71" spans="2:19" ht="346.9" customHeight="1" x14ac:dyDescent="1.05">
      <c r="B71" s="61"/>
      <c r="C71" s="62"/>
      <c r="D71" s="221"/>
      <c r="E71" s="61"/>
      <c r="F71" s="61"/>
      <c r="G71" s="61"/>
      <c r="H71" s="61"/>
      <c r="I71" s="61"/>
      <c r="J71" s="61"/>
      <c r="K71" s="354"/>
      <c r="L71" s="354"/>
      <c r="M71" s="354"/>
      <c r="N71" s="354"/>
      <c r="O71" s="354"/>
      <c r="P71" s="354"/>
      <c r="Q71" s="354"/>
      <c r="R71" s="32"/>
      <c r="S71" s="32"/>
    </row>
    <row r="72" spans="2:19" ht="322.89999999999998" customHeight="1" x14ac:dyDescent="1.05">
      <c r="B72" s="61"/>
      <c r="C72" s="62"/>
      <c r="D72" s="61"/>
      <c r="E72" s="61"/>
      <c r="F72" s="61"/>
      <c r="G72" s="61"/>
      <c r="H72" s="61"/>
      <c r="I72" s="61"/>
      <c r="J72" s="61"/>
      <c r="K72" s="354"/>
      <c r="L72" s="354"/>
      <c r="M72" s="354"/>
      <c r="N72" s="354"/>
      <c r="O72" s="354"/>
      <c r="P72" s="354"/>
      <c r="Q72" s="354"/>
      <c r="R72" s="32"/>
      <c r="S72" s="32"/>
    </row>
    <row r="73" spans="2:19" ht="21" customHeight="1" x14ac:dyDescent="0.85">
      <c r="B73" s="63"/>
      <c r="C73" s="64"/>
      <c r="D73" s="65"/>
      <c r="E73" s="65"/>
      <c r="F73" s="65"/>
      <c r="G73" s="63"/>
      <c r="H73" s="63"/>
      <c r="I73" s="63"/>
      <c r="J73" s="63"/>
      <c r="K73" s="66"/>
      <c r="L73" s="3"/>
      <c r="M73" s="67"/>
      <c r="N73" s="67"/>
      <c r="O73" s="67"/>
      <c r="P73" s="67"/>
      <c r="Q73" s="67"/>
      <c r="R73" s="32"/>
      <c r="S73" s="32"/>
    </row>
    <row r="74" spans="2:19" ht="87.75" customHeight="1" x14ac:dyDescent="0.85">
      <c r="B74" s="63"/>
      <c r="C74" s="64"/>
      <c r="D74" s="65"/>
      <c r="E74" s="65"/>
      <c r="F74" s="65"/>
      <c r="G74" s="63"/>
      <c r="H74" s="63"/>
      <c r="I74" s="63"/>
      <c r="J74" s="63"/>
      <c r="K74" s="66"/>
      <c r="L74" s="3"/>
      <c r="M74" s="67"/>
      <c r="N74" s="67"/>
      <c r="O74" s="67"/>
      <c r="P74" s="67"/>
      <c r="Q74" s="67"/>
      <c r="R74" s="32"/>
      <c r="S74" s="32"/>
    </row>
    <row r="75" spans="2:19" ht="12.75" customHeight="1" x14ac:dyDescent="0.85">
      <c r="B75" s="355"/>
      <c r="C75" s="355"/>
      <c r="D75" s="355"/>
      <c r="E75" s="355"/>
      <c r="F75" s="355"/>
      <c r="G75" s="355"/>
      <c r="H75" s="355"/>
      <c r="I75" s="355"/>
      <c r="J75" s="355"/>
      <c r="K75" s="355"/>
      <c r="L75" s="67"/>
      <c r="M75" s="67"/>
      <c r="N75" s="67"/>
      <c r="O75" s="67"/>
      <c r="P75" s="67"/>
      <c r="Q75" s="67"/>
      <c r="R75" s="32"/>
      <c r="S75" s="32"/>
    </row>
    <row r="76" spans="2:19" ht="12.75" customHeight="1" x14ac:dyDescent="0.85">
      <c r="B76" s="355"/>
      <c r="C76" s="355"/>
      <c r="D76" s="355"/>
      <c r="E76" s="355"/>
      <c r="F76" s="355"/>
      <c r="G76" s="355"/>
      <c r="H76" s="355"/>
      <c r="I76" s="355"/>
      <c r="J76" s="355"/>
      <c r="K76" s="355"/>
      <c r="L76" s="67"/>
      <c r="M76" s="67"/>
      <c r="N76" s="67"/>
      <c r="O76" s="67"/>
      <c r="P76" s="67"/>
      <c r="Q76" s="67"/>
      <c r="R76" s="32"/>
      <c r="S76" s="32"/>
    </row>
    <row r="77" spans="2:19" ht="12.75" customHeight="1" x14ac:dyDescent="0.85">
      <c r="B77" s="67"/>
      <c r="C77" s="68"/>
      <c r="D77" s="67"/>
      <c r="E77" s="67"/>
      <c r="F77" s="67"/>
      <c r="G77" s="67"/>
      <c r="H77" s="67"/>
      <c r="I77" s="67"/>
      <c r="J77" s="67"/>
      <c r="K77" s="69"/>
      <c r="L77" s="67"/>
      <c r="M77" s="67"/>
      <c r="N77" s="67"/>
      <c r="O77" s="67"/>
      <c r="P77" s="67"/>
      <c r="Q77" s="67"/>
      <c r="R77" s="32"/>
      <c r="S77" s="32"/>
    </row>
    <row r="78" spans="2:19" ht="12.75" customHeight="1" x14ac:dyDescent="0.85">
      <c r="B78" s="50"/>
      <c r="C78" s="70"/>
      <c r="D78" s="71"/>
      <c r="E78" s="71"/>
      <c r="F78" s="71"/>
      <c r="G78" s="71"/>
      <c r="H78" s="71"/>
      <c r="I78" s="71"/>
      <c r="J78" s="71"/>
      <c r="K78" s="72"/>
      <c r="L78" s="71"/>
      <c r="M78" s="71"/>
      <c r="N78" s="71"/>
      <c r="O78" s="71"/>
      <c r="P78" s="71"/>
      <c r="Q78" s="71"/>
    </row>
    <row r="79" spans="2:19" ht="6" customHeight="1" x14ac:dyDescent="0.85">
      <c r="B79" s="50"/>
      <c r="C79" s="70"/>
      <c r="D79" s="71"/>
      <c r="E79" s="71"/>
      <c r="F79" s="71"/>
      <c r="G79" s="71"/>
      <c r="H79" s="71"/>
      <c r="I79" s="71"/>
      <c r="J79" s="71"/>
      <c r="K79" s="72"/>
      <c r="L79" s="71"/>
      <c r="M79" s="71"/>
      <c r="N79" s="71"/>
      <c r="O79" s="71"/>
      <c r="P79" s="71"/>
      <c r="Q79" s="71"/>
    </row>
    <row r="80" spans="2:19" ht="12.6" hidden="1" customHeight="1" x14ac:dyDescent="0.85">
      <c r="B80" s="1"/>
      <c r="C80" s="73"/>
      <c r="D80" s="74"/>
      <c r="E80" s="74"/>
      <c r="F80" s="74"/>
      <c r="G80" s="1"/>
      <c r="H80" s="1"/>
      <c r="I80" s="1"/>
      <c r="J80" s="1"/>
      <c r="K80" s="75"/>
      <c r="L80" s="50"/>
      <c r="M80" s="50"/>
      <c r="N80" s="50"/>
      <c r="O80" s="50"/>
      <c r="P80" s="50"/>
      <c r="Q80" s="50"/>
    </row>
    <row r="81" spans="2:17" ht="12.6" hidden="1" customHeight="1" x14ac:dyDescent="0.85">
      <c r="B81" s="1"/>
      <c r="C81" s="73"/>
      <c r="D81" s="74"/>
      <c r="E81" s="74"/>
      <c r="F81" s="74"/>
      <c r="G81" s="1"/>
      <c r="H81" s="1"/>
      <c r="I81" s="1"/>
      <c r="J81" s="1"/>
      <c r="K81" s="75"/>
      <c r="L81" s="50"/>
      <c r="M81" s="50"/>
      <c r="N81" s="50"/>
      <c r="O81" s="50"/>
      <c r="P81" s="50"/>
      <c r="Q81" s="50"/>
    </row>
    <row r="82" spans="2:17" ht="12.75" hidden="1" customHeight="1" x14ac:dyDescent="0.4"/>
    <row r="83" spans="2:17" ht="12.75" hidden="1" customHeight="1" x14ac:dyDescent="0.4"/>
    <row r="84" spans="2:17" ht="12.75" hidden="1" customHeight="1" x14ac:dyDescent="0.4"/>
    <row r="100" spans="2:29" s="47" customFormat="1" ht="12.75" customHeight="1" x14ac:dyDescent="0.4">
      <c r="B100" s="2"/>
      <c r="C100" s="76"/>
      <c r="D100" s="77"/>
      <c r="E100" s="78"/>
      <c r="F100" s="78"/>
      <c r="G100" s="2"/>
      <c r="H100" s="2"/>
      <c r="I100" s="2"/>
      <c r="J100" s="2"/>
      <c r="K100" s="79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</sheetData>
  <mergeCells count="49">
    <mergeCell ref="K71:Q71"/>
    <mergeCell ref="K72:Q72"/>
    <mergeCell ref="B75:K76"/>
    <mergeCell ref="D62:J62"/>
    <mergeCell ref="D63:J63"/>
    <mergeCell ref="C64:J64"/>
    <mergeCell ref="C65:J65"/>
    <mergeCell ref="B68:Q68"/>
    <mergeCell ref="B69:D70"/>
    <mergeCell ref="K69:Q70"/>
    <mergeCell ref="C61:N61"/>
    <mergeCell ref="D38:J39"/>
    <mergeCell ref="C40:J40"/>
    <mergeCell ref="B41:M41"/>
    <mergeCell ref="D43:J47"/>
    <mergeCell ref="C48:J48"/>
    <mergeCell ref="B49:M49"/>
    <mergeCell ref="B58:Q58"/>
    <mergeCell ref="B59:B60"/>
    <mergeCell ref="C59:C60"/>
    <mergeCell ref="D59:J60"/>
    <mergeCell ref="K59:K60"/>
    <mergeCell ref="C37:Q37"/>
    <mergeCell ref="B17:B19"/>
    <mergeCell ref="C17:C19"/>
    <mergeCell ref="D17:J28"/>
    <mergeCell ref="B20:B22"/>
    <mergeCell ref="C20:C22"/>
    <mergeCell ref="B23:B25"/>
    <mergeCell ref="C23:C25"/>
    <mergeCell ref="B26:B28"/>
    <mergeCell ref="C26:C28"/>
    <mergeCell ref="C30:J30"/>
    <mergeCell ref="B31:M31"/>
    <mergeCell ref="C32:Q32"/>
    <mergeCell ref="D33:J33"/>
    <mergeCell ref="C36:J36"/>
    <mergeCell ref="B16:M16"/>
    <mergeCell ref="B1:Q1"/>
    <mergeCell ref="B2:K2"/>
    <mergeCell ref="D3:J3"/>
    <mergeCell ref="D4:J4"/>
    <mergeCell ref="C5:M5"/>
    <mergeCell ref="D6:J6"/>
    <mergeCell ref="C9:C10"/>
    <mergeCell ref="D9:J10"/>
    <mergeCell ref="D12:J12"/>
    <mergeCell ref="D13:J13"/>
    <mergeCell ref="C15:J15"/>
  </mergeCells>
  <pageMargins left="0.23622047244094491" right="0.23622047244094491" top="0.74803149606299213" bottom="0.74803149606299213" header="0.31496062992125984" footer="0.31496062992125984"/>
  <pageSetup paperSize="9" scale="12" orientation="landscape" horizontalDpi="300" verticalDpi="300" r:id="rId1"/>
  <headerFooter alignWithMargins="0"/>
  <rowBreaks count="2" manualBreakCount="2">
    <brk id="24" max="18" man="1"/>
    <brk id="6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 (8)</vt:lpstr>
      <vt:lpstr>'2023 (8)'!Заголовки_для_печати</vt:lpstr>
      <vt:lpstr>'2023 (8)'!Область_печати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2024-01-20T12:01:02Z</cp:lastPrinted>
  <dcterms:created xsi:type="dcterms:W3CDTF">2023-01-19T13:29:31Z</dcterms:created>
  <dcterms:modified xsi:type="dcterms:W3CDTF">2024-01-25T09:28:39Z</dcterms:modified>
</cp:coreProperties>
</file>